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businessmatters-my.sharepoint.com/personal/digital_boonbrokers_co_uk/Documents/Documents/ideas for Gerard/"/>
    </mc:Choice>
  </mc:AlternateContent>
  <xr:revisionPtr revIDLastSave="0" documentId="8_{1161A725-6560-41BB-881D-AE85F716192C}" xr6:coauthVersionLast="47" xr6:coauthVersionMax="47" xr10:uidLastSave="{00000000-0000-0000-0000-000000000000}"/>
  <bookViews>
    <workbookView xWindow="28680" yWindow="-120" windowWidth="29040" windowHeight="15720" xr2:uid="{C6C6E39F-98A2-463D-8982-E5763F46267B}"/>
  </bookViews>
  <sheets>
    <sheet name="Summary of Number of Years" sheetId="17" r:id="rId1"/>
    <sheet name="Overview Renting" sheetId="4" r:id="rId2"/>
    <sheet name="Overview Living At Home" sheetId="1" r:id="rId3"/>
    <sheet name="London Inflation" sheetId="2" r:id="rId4"/>
    <sheet name="Cambridge Inflation" sheetId="5" r:id="rId5"/>
    <sheet name="Birmingham Inflation" sheetId="6" r:id="rId6"/>
    <sheet name="Manchester Inflation" sheetId="7" r:id="rId7"/>
    <sheet name="Liverpool Inflation" sheetId="8" r:id="rId8"/>
    <sheet name="Leeds Inflation" sheetId="9" r:id="rId9"/>
    <sheet name="Sheffield Inflation" sheetId="10" r:id="rId10"/>
    <sheet name="Newcastle Inflation" sheetId="11" r:id="rId11"/>
    <sheet name="Nottingham Inflation" sheetId="12" r:id="rId12"/>
    <sheet name="Bristol Inflation" sheetId="13" r:id="rId13"/>
    <sheet name="Edinburgh Inflation" sheetId="14" r:id="rId14"/>
    <sheet name="Glasgow Inflation" sheetId="15" r:id="rId15"/>
    <sheet name="Cardiff Inflation" sheetId="16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4" l="1"/>
  <c r="W14" i="4"/>
  <c r="W12" i="4"/>
  <c r="W4" i="4"/>
  <c r="W5" i="4"/>
  <c r="W6" i="4"/>
  <c r="W7" i="4"/>
  <c r="W8" i="4"/>
  <c r="W9" i="4"/>
  <c r="W10" i="4"/>
  <c r="V13" i="4"/>
  <c r="V14" i="4"/>
  <c r="V12" i="4"/>
  <c r="V4" i="4"/>
  <c r="V5" i="4"/>
  <c r="V6" i="4"/>
  <c r="V7" i="4"/>
  <c r="V8" i="4"/>
  <c r="V9" i="4"/>
  <c r="V10" i="4"/>
  <c r="U5" i="4"/>
  <c r="U6" i="4"/>
  <c r="U7" i="4"/>
  <c r="U8" i="4"/>
  <c r="U9" i="4"/>
  <c r="U10" i="4"/>
  <c r="U4" i="4"/>
  <c r="V3" i="4"/>
  <c r="U14" i="4"/>
  <c r="U13" i="4"/>
  <c r="U12" i="4"/>
  <c r="W3" i="4"/>
  <c r="U3" i="4"/>
  <c r="C113" i="5"/>
  <c r="C114" i="5"/>
  <c r="C115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24" i="5"/>
  <c r="C25" i="5"/>
  <c r="C26" i="5"/>
  <c r="C27" i="5"/>
  <c r="C28" i="5"/>
  <c r="C29" i="5"/>
  <c r="C30" i="5"/>
  <c r="C31" i="5"/>
  <c r="C32" i="5"/>
  <c r="C33" i="5"/>
  <c r="C34" i="5"/>
  <c r="C35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24" i="5"/>
  <c r="B25" i="5"/>
  <c r="B26" i="5"/>
  <c r="B27" i="5"/>
  <c r="B28" i="5"/>
  <c r="B29" i="5"/>
  <c r="B30" i="5"/>
  <c r="V3" i="1"/>
  <c r="V4" i="1"/>
  <c r="V5" i="1"/>
  <c r="V7" i="1"/>
  <c r="V8" i="1"/>
  <c r="V9" i="1"/>
  <c r="V10" i="1"/>
  <c r="V11" i="1"/>
  <c r="V12" i="1"/>
  <c r="V13" i="1"/>
  <c r="V14" i="1"/>
  <c r="U4" i="1"/>
  <c r="U5" i="1"/>
  <c r="U7" i="1"/>
  <c r="U8" i="1"/>
  <c r="U9" i="1"/>
  <c r="U10" i="1"/>
  <c r="U11" i="1"/>
  <c r="U12" i="1"/>
  <c r="U13" i="1"/>
  <c r="U14" i="1"/>
  <c r="T14" i="1"/>
  <c r="T13" i="1"/>
  <c r="T12" i="1"/>
  <c r="T11" i="1"/>
  <c r="T10" i="1"/>
  <c r="T9" i="1"/>
  <c r="T8" i="1"/>
  <c r="T7" i="1"/>
  <c r="T6" i="1"/>
  <c r="T5" i="1"/>
  <c r="G2" i="4"/>
  <c r="D2" i="4"/>
  <c r="Q3" i="4"/>
  <c r="Q2" i="4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5" i="16"/>
  <c r="C4" i="16"/>
  <c r="B4" i="16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C5" i="15"/>
  <c r="B5" i="15"/>
  <c r="C4" i="15"/>
  <c r="B4" i="15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5" i="14"/>
  <c r="C4" i="14"/>
  <c r="B4" i="14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C5" i="13"/>
  <c r="B5" i="13"/>
  <c r="C4" i="13"/>
  <c r="B4" i="13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C5" i="12"/>
  <c r="B5" i="12"/>
  <c r="C4" i="12"/>
  <c r="B4" i="12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C5" i="11"/>
  <c r="C4" i="11"/>
  <c r="B5" i="11"/>
  <c r="B4" i="11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C5" i="10"/>
  <c r="C4" i="10"/>
  <c r="B5" i="10"/>
  <c r="B4" i="10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5" i="9"/>
  <c r="C4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5" i="9"/>
  <c r="B4" i="9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C5" i="8"/>
  <c r="B5" i="8"/>
  <c r="C4" i="8"/>
  <c r="B4" i="8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C5" i="7"/>
  <c r="B5" i="7"/>
  <c r="C4" i="7"/>
  <c r="B4" i="7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C5" i="6"/>
  <c r="B5" i="6"/>
  <c r="C4" i="6"/>
  <c r="B4" i="6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C5" i="5"/>
  <c r="B5" i="5"/>
  <c r="C4" i="5"/>
  <c r="B4" i="5"/>
  <c r="B7" i="2"/>
  <c r="C57" i="4"/>
  <c r="D3" i="4"/>
  <c r="G3" i="4" s="1"/>
  <c r="B57" i="4"/>
  <c r="I14" i="4"/>
  <c r="M14" i="4" s="1"/>
  <c r="P14" i="4" s="1"/>
  <c r="D14" i="4"/>
  <c r="G14" i="4" s="1"/>
  <c r="I13" i="4"/>
  <c r="M13" i="4" s="1"/>
  <c r="P13" i="4" s="1"/>
  <c r="D13" i="4"/>
  <c r="G13" i="4" s="1"/>
  <c r="I12" i="4"/>
  <c r="M12" i="4" s="1"/>
  <c r="P12" i="4" s="1"/>
  <c r="D12" i="4"/>
  <c r="G12" i="4" s="1"/>
  <c r="I11" i="4"/>
  <c r="M11" i="4" s="1"/>
  <c r="P11" i="4" s="1"/>
  <c r="D11" i="4"/>
  <c r="G11" i="4" s="1"/>
  <c r="I10" i="4"/>
  <c r="M10" i="4" s="1"/>
  <c r="P10" i="4" s="1"/>
  <c r="D10" i="4"/>
  <c r="G10" i="4" s="1"/>
  <c r="I9" i="4"/>
  <c r="M9" i="4" s="1"/>
  <c r="P9" i="4" s="1"/>
  <c r="D9" i="4"/>
  <c r="G9" i="4" s="1"/>
  <c r="I8" i="4"/>
  <c r="M8" i="4" s="1"/>
  <c r="P8" i="4" s="1"/>
  <c r="D8" i="4"/>
  <c r="G8" i="4" s="1"/>
  <c r="I7" i="4"/>
  <c r="M7" i="4" s="1"/>
  <c r="P7" i="4" s="1"/>
  <c r="D7" i="4"/>
  <c r="G7" i="4" s="1"/>
  <c r="I6" i="4"/>
  <c r="M6" i="4" s="1"/>
  <c r="P6" i="4" s="1"/>
  <c r="D6" i="4"/>
  <c r="G6" i="4" s="1"/>
  <c r="I5" i="4"/>
  <c r="M5" i="4" s="1"/>
  <c r="P5" i="4" s="1"/>
  <c r="D5" i="4"/>
  <c r="G5" i="4" s="1"/>
  <c r="I4" i="4"/>
  <c r="M4" i="4" s="1"/>
  <c r="P4" i="4" s="1"/>
  <c r="D4" i="4"/>
  <c r="G4" i="4" s="1"/>
  <c r="I3" i="4"/>
  <c r="M3" i="4" s="1"/>
  <c r="P3" i="4" s="1"/>
  <c r="I2" i="4"/>
  <c r="M2" i="4" s="1"/>
  <c r="P2" i="4" s="1"/>
  <c r="B4" i="2"/>
  <c r="B5" i="2"/>
  <c r="B6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C4" i="2"/>
  <c r="D2" i="1"/>
  <c r="F2" i="1" s="1"/>
  <c r="D4" i="1"/>
  <c r="F4" i="1" s="1"/>
  <c r="D5" i="1"/>
  <c r="F5" i="1" s="1"/>
  <c r="D6" i="1"/>
  <c r="F6" i="1" s="1"/>
  <c r="U6" i="1" s="1"/>
  <c r="V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3" i="1"/>
  <c r="F3" i="1" s="1"/>
  <c r="H3" i="1"/>
  <c r="L3" i="1" s="1"/>
  <c r="O3" i="1" s="1"/>
  <c r="H4" i="1"/>
  <c r="L4" i="1" s="1"/>
  <c r="O4" i="1" s="1"/>
  <c r="H5" i="1"/>
  <c r="L5" i="1" s="1"/>
  <c r="O5" i="1" s="1"/>
  <c r="P5" i="1" s="1"/>
  <c r="Q5" i="1" s="1"/>
  <c r="H6" i="1"/>
  <c r="L6" i="1" s="1"/>
  <c r="O6" i="1" s="1"/>
  <c r="P6" i="1" s="1"/>
  <c r="Q6" i="1" s="1"/>
  <c r="H7" i="1"/>
  <c r="L7" i="1" s="1"/>
  <c r="O7" i="1" s="1"/>
  <c r="P7" i="1" s="1"/>
  <c r="Q7" i="1" s="1"/>
  <c r="H8" i="1"/>
  <c r="L8" i="1" s="1"/>
  <c r="O8" i="1" s="1"/>
  <c r="P8" i="1" s="1"/>
  <c r="Q8" i="1" s="1"/>
  <c r="H9" i="1"/>
  <c r="L9" i="1" s="1"/>
  <c r="O9" i="1" s="1"/>
  <c r="P9" i="1" s="1"/>
  <c r="Q9" i="1" s="1"/>
  <c r="H10" i="1"/>
  <c r="L10" i="1" s="1"/>
  <c r="O10" i="1" s="1"/>
  <c r="P10" i="1" s="1"/>
  <c r="Q10" i="1" s="1"/>
  <c r="H11" i="1"/>
  <c r="L11" i="1" s="1"/>
  <c r="O11" i="1" s="1"/>
  <c r="P11" i="1" s="1"/>
  <c r="Q11" i="1" s="1"/>
  <c r="H12" i="1"/>
  <c r="L12" i="1" s="1"/>
  <c r="O12" i="1" s="1"/>
  <c r="P12" i="1" s="1"/>
  <c r="Q12" i="1" s="1"/>
  <c r="H13" i="1"/>
  <c r="L13" i="1" s="1"/>
  <c r="O13" i="1" s="1"/>
  <c r="P13" i="1" s="1"/>
  <c r="Q13" i="1" s="1"/>
  <c r="H14" i="1"/>
  <c r="L14" i="1" s="1"/>
  <c r="O14" i="1" s="1"/>
  <c r="P14" i="1" s="1"/>
  <c r="Q14" i="1" s="1"/>
  <c r="H2" i="1"/>
  <c r="L2" i="1" s="1"/>
  <c r="B57" i="1"/>
  <c r="O2" i="1" l="1"/>
  <c r="P4" i="1"/>
  <c r="Q4" i="1" s="1"/>
  <c r="T4" i="1"/>
  <c r="P3" i="1"/>
  <c r="Q3" i="1" s="1"/>
  <c r="T3" i="1"/>
  <c r="U3" i="1" s="1"/>
  <c r="R2" i="4"/>
  <c r="R3" i="4"/>
  <c r="Q4" i="4"/>
  <c r="R4" i="4" s="1"/>
  <c r="Q5" i="4"/>
  <c r="R5" i="4" s="1"/>
  <c r="Q6" i="4"/>
  <c r="R6" i="4" s="1"/>
  <c r="Q7" i="4"/>
  <c r="R7" i="4" s="1"/>
  <c r="Q8" i="4"/>
  <c r="R8" i="4" s="1"/>
  <c r="Q9" i="4"/>
  <c r="R9" i="4" s="1"/>
  <c r="Q10" i="4"/>
  <c r="R10" i="4" s="1"/>
  <c r="Q11" i="4"/>
  <c r="R11" i="4" s="1"/>
  <c r="Q12" i="4"/>
  <c r="R12" i="4" s="1"/>
  <c r="Q13" i="4"/>
  <c r="R13" i="4" s="1"/>
  <c r="Q14" i="4"/>
  <c r="R14" i="4" s="1"/>
  <c r="C5" i="2"/>
  <c r="T2" i="1" l="1"/>
  <c r="P2" i="1"/>
  <c r="Q2" i="1" s="1"/>
  <c r="C6" i="2"/>
  <c r="U2" i="1" l="1"/>
  <c r="V2" i="1" s="1"/>
  <c r="C7" i="2"/>
  <c r="C8" i="2" l="1"/>
  <c r="C9" i="2" l="1"/>
  <c r="C10" i="2" l="1"/>
  <c r="C11" i="2" l="1"/>
  <c r="C12" i="2" l="1"/>
  <c r="C13" i="2" l="1"/>
  <c r="C14" i="2" l="1"/>
  <c r="C15" i="2" l="1"/>
  <c r="C16" i="2" l="1"/>
  <c r="C17" i="2" l="1"/>
  <c r="C18" i="2" l="1"/>
  <c r="C19" i="2" l="1"/>
  <c r="C20" i="2" l="1"/>
  <c r="C21" i="2" l="1"/>
  <c r="C22" i="2" l="1"/>
  <c r="C23" i="2"/>
</calcChain>
</file>

<file path=xl/sharedStrings.xml><?xml version="1.0" encoding="utf-8"?>
<sst xmlns="http://schemas.openxmlformats.org/spreadsheetml/2006/main" count="312" uniqueCount="99">
  <si>
    <t>Renting</t>
  </si>
  <si>
    <t>Living at Home</t>
  </si>
  <si>
    <t>City</t>
  </si>
  <si>
    <t>Years to Save</t>
  </si>
  <si>
    <t>London</t>
  </si>
  <si>
    <t>Impossible</t>
  </si>
  <si>
    <t>Cambridge</t>
  </si>
  <si>
    <t>Birmingham</t>
  </si>
  <si>
    <t>Manchester</t>
  </si>
  <si>
    <t>Liverpool</t>
  </si>
  <si>
    <t>Leeds</t>
  </si>
  <si>
    <t>Sheffield</t>
  </si>
  <si>
    <t>Newcastle upon Tyne</t>
  </si>
  <si>
    <t>Nottingham</t>
  </si>
  <si>
    <t>Bristol</t>
  </si>
  <si>
    <t>Edinburgh</t>
  </si>
  <si>
    <t>Glasgow</t>
  </si>
  <si>
    <t>Cardiff</t>
  </si>
  <si>
    <t>Median Gross Incomes (p/a)</t>
  </si>
  <si>
    <t>Median Net Incomes (p/a)</t>
  </si>
  <si>
    <t>Median Net Incomes (p/m</t>
  </si>
  <si>
    <t>Average Monthly Rent</t>
  </si>
  <si>
    <t>Average Monthly Expenses</t>
  </si>
  <si>
    <t>Average Monthly Savings</t>
  </si>
  <si>
    <t>Approx. Max Mortgage (4.5 x Gross Income)</t>
  </si>
  <si>
    <t>Average House Prices</t>
  </si>
  <si>
    <t xml:space="preserve">Average House Price Inflation </t>
  </si>
  <si>
    <t>Deposit Required</t>
  </si>
  <si>
    <t>SDLT Payable</t>
  </si>
  <si>
    <t>Legal Fees (Estimate)</t>
  </si>
  <si>
    <t>Total to Save (exc. Inflation)</t>
  </si>
  <si>
    <t>Months to Save</t>
  </si>
  <si>
    <r>
      <rPr>
        <b/>
        <sz val="14"/>
        <color rgb="FF000000"/>
        <rFont val="Aptos Narrow"/>
      </rPr>
      <t xml:space="preserve">Inflation Cost After Years to Save </t>
    </r>
    <r>
      <rPr>
        <b/>
        <sz val="8"/>
        <color rgb="FF000000"/>
        <rFont val="Aptos Narrow"/>
      </rPr>
      <t>(see sub-tabs)</t>
    </r>
  </si>
  <si>
    <t>Total to Save (inc. Inflation)</t>
  </si>
  <si>
    <t>Adjusted Months to Save</t>
  </si>
  <si>
    <t>Adjusted Years to Save</t>
  </si>
  <si>
    <t>£19,734.00</t>
  </si>
  <si>
    <t>£1,500.00</t>
  </si>
  <si>
    <t>London - Impossible to purchase a property in London due to loss per month</t>
  </si>
  <si>
    <t>£9,650.00</t>
  </si>
  <si>
    <t>£0.00</t>
  </si>
  <si>
    <t>£2,450.00</t>
  </si>
  <si>
    <t>Bristol - Impossible to purchase a property in Bristol due to loss per month</t>
  </si>
  <si>
    <t>Source</t>
  </si>
  <si>
    <t>https://www.numbeo.com/cost-of-living/</t>
  </si>
  <si>
    <t>https://www.ons.gov.uk/economy/inflationandpriceindices/articles/housingpricesinyourarea/2024-03-20</t>
  </si>
  <si>
    <t>https://assets.ctfassets.net/02vwvgr6spsr/39JKPhyy2adj2lIL4Rvozn/4dbcbcd89fcd9cf0eb96bfab59851dee/UK_House_Price_Index_Sep25_ZP.pdf</t>
  </si>
  <si>
    <t>Employee earnings in the UK - Office for National Statistics</t>
  </si>
  <si>
    <t>London Boroughs</t>
  </si>
  <si>
    <t>Average House Price</t>
  </si>
  <si>
    <t>Average Monthly Price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</si>
  <si>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</si>
  <si>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</si>
  <si>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</si>
  <si>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</si>
  <si>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</si>
  <si>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</si>
  <si>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</si>
  <si>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</si>
  <si>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</si>
  <si>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</si>
  <si>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</si>
  <si>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</si>
  <si>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</si>
  <si>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</si>
  <si>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</si>
  <si>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</si>
  <si>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</si>
  <si>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</si>
  <si>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</si>
  <si>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</si>
  <si>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</si>
  <si>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</si>
  <si>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</si>
  <si>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</si>
  <si>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</si>
  <si>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</si>
  <si>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</si>
  <si>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</si>
  <si>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</si>
  <si>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</si>
  <si>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</si>
  <si>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</si>
  <si>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London (Overall)</t>
  </si>
  <si>
    <t>London House Prices</t>
  </si>
  <si>
    <t>Year</t>
  </si>
  <si>
    <t>Increase in House Price</t>
  </si>
  <si>
    <t>Cambridge House Prices</t>
  </si>
  <si>
    <t>Birmingham House Prices</t>
  </si>
  <si>
    <t>Manchester House Prices</t>
  </si>
  <si>
    <t>Liverpool House Prices</t>
  </si>
  <si>
    <t>Leeds House Prices</t>
  </si>
  <si>
    <t>Sheffield House Prices</t>
  </si>
  <si>
    <t>Newcastle  House Prices</t>
  </si>
  <si>
    <t>Nottingham  House Prices</t>
  </si>
  <si>
    <t>Bristol  House Prices</t>
  </si>
  <si>
    <t>Edinburgh  House Prices</t>
  </si>
  <si>
    <t>Glasgow  House Prices</t>
  </si>
  <si>
    <t>Cardiff House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</si>
</sst>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£-809]#,##0.00"/>
    <numFmt numFmtId="166" formatCode="[$£-809]#,##0.000"/>
  </numFmts>
  <fonts count="1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rgb="FF000000"/>
      <name val="Aptos Narrow"/>
    </font>
    <font>
      <b/>
      <sz val="8"/>
      <color rgb="FF000000"/>
      <name val="Aptos Narrow"/>
    </font>
    <font>
      <sz val="11"/>
      <color rgb="FF9C0006"/>
      <name val="Calibri"/>
      <scheme val="minor"/>
    </font>
    <font>
      <b/>
      <u/>
      <sz val="14"/>
      <color rgb="FF0070C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u/>
      <sz val="12"/>
      <color rgb="FF0070C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rgb="FF9C0006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11" borderId="0" applyNumberFormat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1"/>
    <xf numFmtId="0" fontId="2" fillId="3" borderId="1" xfId="0" applyFont="1" applyFill="1" applyBorder="1"/>
    <xf numFmtId="0" fontId="2" fillId="0" borderId="1" xfId="0" applyFont="1" applyBorder="1"/>
    <xf numFmtId="165" fontId="0" fillId="0" borderId="1" xfId="0" applyNumberFormat="1" applyBorder="1"/>
    <xf numFmtId="165" fontId="2" fillId="0" borderId="1" xfId="0" applyNumberFormat="1" applyFont="1" applyBorder="1"/>
    <xf numFmtId="165" fontId="0" fillId="0" borderId="0" xfId="0" applyNumberFormat="1"/>
    <xf numFmtId="165" fontId="2" fillId="0" borderId="0" xfId="0" applyNumberFormat="1" applyFont="1"/>
    <xf numFmtId="0" fontId="1" fillId="3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4" fillId="4" borderId="2" xfId="0" applyFont="1" applyFill="1" applyBorder="1"/>
    <xf numFmtId="0" fontId="1" fillId="5" borderId="2" xfId="0" applyFont="1" applyFill="1" applyBorder="1"/>
    <xf numFmtId="2" fontId="0" fillId="0" borderId="2" xfId="0" applyNumberFormat="1" applyBorder="1"/>
    <xf numFmtId="0" fontId="1" fillId="8" borderId="2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5" fillId="7" borderId="2" xfId="0" applyFont="1" applyFill="1" applyBorder="1"/>
    <xf numFmtId="0" fontId="0" fillId="0" borderId="2" xfId="0" applyBorder="1" applyAlignment="1">
      <alignment horizontal="center"/>
    </xf>
    <xf numFmtId="0" fontId="1" fillId="8" borderId="3" xfId="0" applyFont="1" applyFill="1" applyBorder="1"/>
    <xf numFmtId="0" fontId="1" fillId="7" borderId="2" xfId="0" applyFont="1" applyFill="1" applyBorder="1"/>
    <xf numFmtId="2" fontId="0" fillId="0" borderId="3" xfId="0" applyNumberFormat="1" applyBorder="1" applyAlignment="1">
      <alignment horizontal="center"/>
    </xf>
    <xf numFmtId="165" fontId="0" fillId="0" borderId="2" xfId="0" applyNumberFormat="1" applyBorder="1"/>
    <xf numFmtId="165" fontId="2" fillId="0" borderId="2" xfId="0" applyNumberFormat="1" applyFont="1" applyBorder="1"/>
    <xf numFmtId="165" fontId="0" fillId="0" borderId="7" xfId="0" applyNumberFormat="1" applyBorder="1"/>
    <xf numFmtId="165" fontId="2" fillId="0" borderId="7" xfId="0" applyNumberFormat="1" applyFont="1" applyBorder="1"/>
    <xf numFmtId="0" fontId="2" fillId="3" borderId="8" xfId="0" applyFont="1" applyFill="1" applyBorder="1"/>
    <xf numFmtId="0" fontId="0" fillId="10" borderId="2" xfId="0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7" fillId="11" borderId="2" xfId="2" applyNumberFormat="1" applyBorder="1" applyAlignment="1">
      <alignment horizontal="center"/>
    </xf>
    <xf numFmtId="2" fontId="7" fillId="11" borderId="2" xfId="2" applyNumberFormat="1" applyBorder="1"/>
    <xf numFmtId="2" fontId="10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0" fontId="13" fillId="11" borderId="2" xfId="2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9" fillId="0" borderId="6" xfId="0" applyNumberFormat="1" applyFont="1" applyBorder="1" applyAlignment="1">
      <alignment horizontal="right"/>
    </xf>
    <xf numFmtId="165" fontId="9" fillId="0" borderId="11" xfId="0" applyNumberFormat="1" applyFont="1" applyBorder="1" applyAlignment="1">
      <alignment horizontal="right"/>
    </xf>
    <xf numFmtId="165" fontId="9" fillId="0" borderId="12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5" fontId="9" fillId="0" borderId="9" xfId="0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3">
    <cellStyle name="Bad" xfId="2" builtinId="27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economy/inflationandpriceindices/articles/housingpricesinyourarea/2024-03-20" TargetMode="External"/><Relationship Id="rId2" Type="http://schemas.openxmlformats.org/officeDocument/2006/relationships/hyperlink" Target="https://assets.ctfassets.net/02vwvgr6spsr/39JKPhyy2adj2lIL4Rvozn/4dbcbcd89fcd9cf0eb96bfab59851dee/UK_House_Price_Index_Sep25_ZP.pdf" TargetMode="External"/><Relationship Id="rId1" Type="http://schemas.openxmlformats.org/officeDocument/2006/relationships/hyperlink" Target="https://www.numbeo.com/cost-of-living/" TargetMode="External"/><Relationship Id="rId4" Type="http://schemas.openxmlformats.org/officeDocument/2006/relationships/hyperlink" Target="https://www.ons.gov.uk/employmentandlabourmarket/peopleinwork/earningsandworkinghours/bulletins/annualsurveyofhoursandearnings/2024?utm_source=chatgpt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economy/inflationandpriceindices/articles/housingpricesinyourarea/2024-03-20" TargetMode="External"/><Relationship Id="rId2" Type="http://schemas.openxmlformats.org/officeDocument/2006/relationships/hyperlink" Target="https://assets.ctfassets.net/02vwvgr6spsr/39JKPhyy2adj2lIL4Rvozn/4dbcbcd89fcd9cf0eb96bfab59851dee/UK_House_Price_Index_Sep25_ZP.pdf" TargetMode="External"/><Relationship Id="rId1" Type="http://schemas.openxmlformats.org/officeDocument/2006/relationships/hyperlink" Target="https://www.numbeo.com/cost-of-living/" TargetMode="External"/><Relationship Id="rId4" Type="http://schemas.openxmlformats.org/officeDocument/2006/relationships/hyperlink" Target="https://www.ons.gov.uk/employmentandlabourmarket/peopleinwork/earningsandworkinghours/bulletins/annualsurveyofhoursandearnings/2024?utm_source=chatg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06AB-C430-4345-BC8A-CCAC83AE7B86}">
  <dimension ref="A1:E15"/>
  <sheetViews>
    <sheetView tabSelected="1" workbookViewId="0">
      <selection activeCell="B12" sqref="B12"/>
    </sheetView>
  </sheetViews>
  <sheetFormatPr defaultRowHeight="15"/>
  <cols>
    <col min="1" max="1" width="19.5703125" bestFit="1" customWidth="1"/>
    <col min="2" max="2" width="18.140625" customWidth="1"/>
    <col min="4" max="4" width="19.5703125" bestFit="1" customWidth="1"/>
    <col min="5" max="5" width="16.42578125" bestFit="1" customWidth="1"/>
  </cols>
  <sheetData>
    <row r="1" spans="1:5">
      <c r="A1" s="50" t="s">
        <v>0</v>
      </c>
      <c r="B1" s="50"/>
      <c r="D1" s="50" t="s">
        <v>1</v>
      </c>
      <c r="E1" s="50"/>
    </row>
    <row r="2" spans="1:5" ht="18.75">
      <c r="A2" s="11" t="s">
        <v>2</v>
      </c>
      <c r="B2" s="11" t="s">
        <v>3</v>
      </c>
      <c r="D2" s="11" t="s">
        <v>2</v>
      </c>
      <c r="E2" s="11" t="s">
        <v>3</v>
      </c>
    </row>
    <row r="3" spans="1:5">
      <c r="A3" s="12" t="s">
        <v>4</v>
      </c>
      <c r="B3" s="49" t="s">
        <v>5</v>
      </c>
      <c r="D3" s="12" t="s">
        <v>4</v>
      </c>
      <c r="E3" s="46">
        <v>16.71</v>
      </c>
    </row>
    <row r="4" spans="1:5" ht="15.75">
      <c r="A4" s="12" t="s">
        <v>6</v>
      </c>
      <c r="B4" s="48">
        <v>157.4</v>
      </c>
      <c r="D4" s="12" t="s">
        <v>6</v>
      </c>
      <c r="E4" s="46">
        <v>13</v>
      </c>
    </row>
    <row r="5" spans="1:5" ht="15.75">
      <c r="A5" s="12" t="s">
        <v>7</v>
      </c>
      <c r="B5" s="48">
        <v>11.84</v>
      </c>
      <c r="D5" s="12" t="s">
        <v>7</v>
      </c>
      <c r="E5" s="46">
        <v>3.46</v>
      </c>
    </row>
    <row r="6" spans="1:5" ht="15.75">
      <c r="A6" s="12" t="s">
        <v>8</v>
      </c>
      <c r="B6" s="48">
        <v>35.28</v>
      </c>
      <c r="D6" s="12" t="s">
        <v>8</v>
      </c>
      <c r="E6" s="46">
        <v>4.7699999999999996</v>
      </c>
    </row>
    <row r="7" spans="1:5" ht="15.75">
      <c r="A7" s="12" t="s">
        <v>9</v>
      </c>
      <c r="B7" s="48">
        <v>3.38</v>
      </c>
      <c r="D7" s="12" t="s">
        <v>9</v>
      </c>
      <c r="E7" s="46">
        <v>1.25</v>
      </c>
    </row>
    <row r="8" spans="1:5" ht="15.75">
      <c r="A8" s="12" t="s">
        <v>10</v>
      </c>
      <c r="B8" s="48">
        <v>20.61</v>
      </c>
      <c r="D8" s="12" t="s">
        <v>10</v>
      </c>
      <c r="E8" s="46">
        <v>4.75</v>
      </c>
    </row>
    <row r="9" spans="1:5" ht="15.75">
      <c r="A9" s="12" t="s">
        <v>11</v>
      </c>
      <c r="B9" s="48">
        <v>8.6</v>
      </c>
      <c r="D9" s="12" t="s">
        <v>11</v>
      </c>
      <c r="E9" s="46">
        <v>3.26</v>
      </c>
    </row>
    <row r="10" spans="1:5" ht="15.75">
      <c r="A10" s="12" t="s">
        <v>12</v>
      </c>
      <c r="B10" s="48">
        <v>13.95</v>
      </c>
      <c r="D10" s="12" t="s">
        <v>12</v>
      </c>
      <c r="E10" s="46">
        <v>3.01</v>
      </c>
    </row>
    <row r="11" spans="1:5" ht="15.75">
      <c r="A11" s="12" t="s">
        <v>13</v>
      </c>
      <c r="B11" s="48">
        <v>10.15</v>
      </c>
      <c r="D11" s="12" t="s">
        <v>13</v>
      </c>
      <c r="E11" s="46">
        <v>3.05</v>
      </c>
    </row>
    <row r="12" spans="1:5">
      <c r="A12" s="12" t="s">
        <v>14</v>
      </c>
      <c r="B12" s="49" t="s">
        <v>5</v>
      </c>
      <c r="D12" s="12" t="s">
        <v>14</v>
      </c>
      <c r="E12" s="46">
        <v>13.43</v>
      </c>
    </row>
    <row r="13" spans="1:5">
      <c r="A13" s="12" t="s">
        <v>15</v>
      </c>
      <c r="B13" s="47">
        <v>37.42</v>
      </c>
      <c r="D13" s="12" t="s">
        <v>15</v>
      </c>
      <c r="E13" s="46">
        <v>5.74</v>
      </c>
    </row>
    <row r="14" spans="1:5">
      <c r="A14" s="12" t="s">
        <v>16</v>
      </c>
      <c r="B14" s="47">
        <v>3.84</v>
      </c>
      <c r="D14" s="12" t="s">
        <v>16</v>
      </c>
      <c r="E14" s="46">
        <v>0.81</v>
      </c>
    </row>
    <row r="15" spans="1:5">
      <c r="A15" s="12" t="s">
        <v>17</v>
      </c>
      <c r="B15" s="47">
        <v>33.99</v>
      </c>
      <c r="D15" s="12" t="s">
        <v>17</v>
      </c>
      <c r="E15" s="46">
        <v>6.84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7980-A450-454D-B0A8-6716256298B8}">
  <dimension ref="A1:F23"/>
  <sheetViews>
    <sheetView workbookViewId="0">
      <selection activeCell="F2" sqref="F2:F3"/>
    </sheetView>
  </sheetViews>
  <sheetFormatPr defaultRowHeight="15"/>
  <cols>
    <col min="1" max="1" width="6.42578125" bestFit="1" customWidth="1"/>
    <col min="2" max="2" width="25.85546875" bestFit="1" customWidth="1"/>
    <col min="3" max="3" width="28.140625" bestFit="1" customWidth="1"/>
    <col min="6" max="6" width="35.28515625" bestFit="1" customWidth="1"/>
  </cols>
  <sheetData>
    <row r="1" spans="1:6" ht="18.75">
      <c r="A1" s="59" t="s">
        <v>92</v>
      </c>
      <c r="B1" s="59"/>
      <c r="C1" s="59"/>
    </row>
    <row r="2" spans="1:6" ht="18.75">
      <c r="A2" s="25" t="s">
        <v>85</v>
      </c>
      <c r="B2" s="25" t="s">
        <v>25</v>
      </c>
      <c r="C2" s="25" t="s">
        <v>86</v>
      </c>
      <c r="F2" s="24" t="s">
        <v>26</v>
      </c>
    </row>
    <row r="3" spans="1:6">
      <c r="A3" s="39">
        <v>0</v>
      </c>
      <c r="B3" s="13">
        <v>215000</v>
      </c>
      <c r="C3" s="30" t="s">
        <v>40</v>
      </c>
      <c r="F3" s="14">
        <v>2.3E-2</v>
      </c>
    </row>
    <row r="4" spans="1:6">
      <c r="A4" s="39">
        <v>1</v>
      </c>
      <c r="B4" s="40">
        <f>B3*1.023</f>
        <v>219944.99999999997</v>
      </c>
      <c r="C4" s="40">
        <f>B4-B3</f>
        <v>4944.9999999999709</v>
      </c>
    </row>
    <row r="5" spans="1:6">
      <c r="A5" s="39">
        <v>2</v>
      </c>
      <c r="B5" s="40">
        <f>B4*1.023</f>
        <v>225003.73499999996</v>
      </c>
      <c r="C5" s="40">
        <f>B5-B4</f>
        <v>5058.734999999986</v>
      </c>
    </row>
    <row r="6" spans="1:6">
      <c r="A6" s="39">
        <v>3</v>
      </c>
      <c r="B6" s="40">
        <f t="shared" ref="B6:B23" si="0">B5*1.023</f>
        <v>230178.82090499994</v>
      </c>
      <c r="C6" s="40">
        <f t="shared" ref="C6:C23" si="1">B6-B5</f>
        <v>5175.0859049999854</v>
      </c>
    </row>
    <row r="7" spans="1:6">
      <c r="A7" s="39">
        <v>4</v>
      </c>
      <c r="B7" s="40">
        <f t="shared" si="0"/>
        <v>235472.93378581491</v>
      </c>
      <c r="C7" s="40">
        <f t="shared" si="1"/>
        <v>5294.112880814966</v>
      </c>
    </row>
    <row r="8" spans="1:6">
      <c r="A8" s="39">
        <v>5</v>
      </c>
      <c r="B8" s="40">
        <f t="shared" si="0"/>
        <v>240888.81126288863</v>
      </c>
      <c r="C8" s="40">
        <f t="shared" si="1"/>
        <v>5415.8774770737218</v>
      </c>
    </row>
    <row r="9" spans="1:6">
      <c r="A9" s="39">
        <v>6</v>
      </c>
      <c r="B9" s="40">
        <f t="shared" si="0"/>
        <v>246429.25392193504</v>
      </c>
      <c r="C9" s="40">
        <f t="shared" si="1"/>
        <v>5540.4426590464136</v>
      </c>
    </row>
    <row r="10" spans="1:6">
      <c r="A10" s="39">
        <v>7</v>
      </c>
      <c r="B10" s="40">
        <f t="shared" si="0"/>
        <v>252097.12676213952</v>
      </c>
      <c r="C10" s="40">
        <f t="shared" si="1"/>
        <v>5667.8728402044799</v>
      </c>
    </row>
    <row r="11" spans="1:6">
      <c r="A11" s="39">
        <v>8</v>
      </c>
      <c r="B11" s="40">
        <f t="shared" si="0"/>
        <v>257895.36067766871</v>
      </c>
      <c r="C11" s="40">
        <f t="shared" si="1"/>
        <v>5798.2339155291847</v>
      </c>
    </row>
    <row r="12" spans="1:6">
      <c r="A12" s="39">
        <v>9</v>
      </c>
      <c r="B12" s="40">
        <f t="shared" si="0"/>
        <v>263826.95397325506</v>
      </c>
      <c r="C12" s="40">
        <f t="shared" si="1"/>
        <v>5931.5932955863536</v>
      </c>
    </row>
    <row r="13" spans="1:6">
      <c r="A13" s="39">
        <v>10</v>
      </c>
      <c r="B13" s="40">
        <f t="shared" si="0"/>
        <v>269894.97391463991</v>
      </c>
      <c r="C13" s="40">
        <f t="shared" si="1"/>
        <v>6068.0199413848459</v>
      </c>
    </row>
    <row r="14" spans="1:6">
      <c r="A14" s="39">
        <v>11</v>
      </c>
      <c r="B14" s="40">
        <f t="shared" si="0"/>
        <v>276102.55831467663</v>
      </c>
      <c r="C14" s="40">
        <f t="shared" si="1"/>
        <v>6207.5844000367215</v>
      </c>
    </row>
    <row r="15" spans="1:6">
      <c r="A15" s="39">
        <v>12</v>
      </c>
      <c r="B15" s="40">
        <f t="shared" si="0"/>
        <v>282452.91715591418</v>
      </c>
      <c r="C15" s="40">
        <f t="shared" si="1"/>
        <v>6350.3588412375539</v>
      </c>
    </row>
    <row r="16" spans="1:6">
      <c r="A16" s="39">
        <v>13</v>
      </c>
      <c r="B16" s="40">
        <f t="shared" si="0"/>
        <v>288949.33425050019</v>
      </c>
      <c r="C16" s="40">
        <f t="shared" si="1"/>
        <v>6496.4170945860096</v>
      </c>
    </row>
    <row r="17" spans="1:3">
      <c r="A17" s="39">
        <v>14</v>
      </c>
      <c r="B17" s="40">
        <f t="shared" si="0"/>
        <v>295595.16893826169</v>
      </c>
      <c r="C17" s="40">
        <f t="shared" si="1"/>
        <v>6645.8346877614968</v>
      </c>
    </row>
    <row r="18" spans="1:3">
      <c r="A18" s="39">
        <v>15</v>
      </c>
      <c r="B18" s="40">
        <f t="shared" si="0"/>
        <v>302393.85782384168</v>
      </c>
      <c r="C18" s="40">
        <f t="shared" si="1"/>
        <v>6798.6888855799916</v>
      </c>
    </row>
    <row r="19" spans="1:3">
      <c r="A19" s="39">
        <v>16</v>
      </c>
      <c r="B19" s="40">
        <f t="shared" si="0"/>
        <v>309348.91655379004</v>
      </c>
      <c r="C19" s="40">
        <f t="shared" si="1"/>
        <v>6955.0587299483595</v>
      </c>
    </row>
    <row r="20" spans="1:3">
      <c r="A20" s="39">
        <v>17</v>
      </c>
      <c r="B20" s="40">
        <f t="shared" si="0"/>
        <v>316463.94163452717</v>
      </c>
      <c r="C20" s="40">
        <f t="shared" si="1"/>
        <v>7115.025080737134</v>
      </c>
    </row>
    <row r="21" spans="1:3">
      <c r="A21" s="39">
        <v>18</v>
      </c>
      <c r="B21" s="40">
        <f t="shared" si="0"/>
        <v>323742.61229212128</v>
      </c>
      <c r="C21" s="40">
        <f t="shared" si="1"/>
        <v>7278.6706575941062</v>
      </c>
    </row>
    <row r="22" spans="1:3">
      <c r="A22" s="39">
        <v>19</v>
      </c>
      <c r="B22" s="40">
        <f t="shared" si="0"/>
        <v>331188.69237484003</v>
      </c>
      <c r="C22" s="40">
        <f t="shared" si="1"/>
        <v>7446.0800827187486</v>
      </c>
    </row>
    <row r="23" spans="1:3">
      <c r="A23" s="39">
        <v>20</v>
      </c>
      <c r="B23" s="40">
        <f t="shared" si="0"/>
        <v>338806.03229946131</v>
      </c>
      <c r="C23" s="40">
        <f t="shared" si="1"/>
        <v>7617.3399246212794</v>
      </c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06C0-8213-4576-99B1-9CBCC5DB3DCB}">
  <dimension ref="A1:F23"/>
  <sheetViews>
    <sheetView workbookViewId="0">
      <selection activeCell="H27" sqref="H27"/>
    </sheetView>
  </sheetViews>
  <sheetFormatPr defaultRowHeight="15"/>
  <cols>
    <col min="1" max="1" width="6.42578125" bestFit="1" customWidth="1"/>
    <col min="2" max="2" width="25.85546875" bestFit="1" customWidth="1"/>
    <col min="3" max="3" width="28.140625" bestFit="1" customWidth="1"/>
    <col min="6" max="6" width="35.28515625" bestFit="1" customWidth="1"/>
  </cols>
  <sheetData>
    <row r="1" spans="1:6" ht="18.75">
      <c r="A1" s="59" t="s">
        <v>93</v>
      </c>
      <c r="B1" s="59"/>
      <c r="C1" s="59"/>
    </row>
    <row r="2" spans="1:6" ht="18.75">
      <c r="A2" s="25" t="s">
        <v>85</v>
      </c>
      <c r="B2" s="25" t="s">
        <v>25</v>
      </c>
      <c r="C2" s="25" t="s">
        <v>86</v>
      </c>
      <c r="F2" s="24" t="s">
        <v>26</v>
      </c>
    </row>
    <row r="3" spans="1:6">
      <c r="A3" s="39">
        <v>0</v>
      </c>
      <c r="B3" s="13">
        <v>206000</v>
      </c>
      <c r="C3" s="30" t="s">
        <v>40</v>
      </c>
      <c r="F3" s="14">
        <v>2.1999999999999999E-2</v>
      </c>
    </row>
    <row r="4" spans="1:6">
      <c r="A4" s="39">
        <v>1</v>
      </c>
      <c r="B4" s="40">
        <f>B3*1.022</f>
        <v>210532</v>
      </c>
      <c r="C4" s="40">
        <f>B4-B3</f>
        <v>4532</v>
      </c>
    </row>
    <row r="5" spans="1:6">
      <c r="A5" s="39">
        <v>2</v>
      </c>
      <c r="B5" s="40">
        <f>B4*1.022</f>
        <v>215163.704</v>
      </c>
      <c r="C5" s="40">
        <f>B5-B4</f>
        <v>4631.7039999999979</v>
      </c>
    </row>
    <row r="6" spans="1:6">
      <c r="A6" s="39">
        <v>3</v>
      </c>
      <c r="B6" s="40">
        <f t="shared" ref="B6:B23" si="0">B5*1.022</f>
        <v>219897.30548800001</v>
      </c>
      <c r="C6" s="40">
        <f t="shared" ref="C6:C23" si="1">B6-B5</f>
        <v>4733.6014880000148</v>
      </c>
    </row>
    <row r="7" spans="1:6">
      <c r="A7" s="39">
        <v>4</v>
      </c>
      <c r="B7" s="40">
        <f t="shared" si="0"/>
        <v>224735.04620873602</v>
      </c>
      <c r="C7" s="40">
        <f t="shared" si="1"/>
        <v>4837.7407207360084</v>
      </c>
    </row>
    <row r="8" spans="1:6">
      <c r="A8" s="39">
        <v>5</v>
      </c>
      <c r="B8" s="40">
        <f t="shared" si="0"/>
        <v>229679.2172253282</v>
      </c>
      <c r="C8" s="40">
        <f t="shared" si="1"/>
        <v>4944.1710165921832</v>
      </c>
    </row>
    <row r="9" spans="1:6">
      <c r="A9" s="39">
        <v>6</v>
      </c>
      <c r="B9" s="40">
        <f t="shared" si="0"/>
        <v>234732.16000428543</v>
      </c>
      <c r="C9" s="40">
        <f t="shared" si="1"/>
        <v>5052.9427789572219</v>
      </c>
    </row>
    <row r="10" spans="1:6">
      <c r="A10" s="39">
        <v>7</v>
      </c>
      <c r="B10" s="40">
        <f t="shared" si="0"/>
        <v>239896.26752437971</v>
      </c>
      <c r="C10" s="40">
        <f t="shared" si="1"/>
        <v>5164.1075200942869</v>
      </c>
    </row>
    <row r="11" spans="1:6">
      <c r="A11" s="39">
        <v>8</v>
      </c>
      <c r="B11" s="40">
        <f t="shared" si="0"/>
        <v>245173.98540991606</v>
      </c>
      <c r="C11" s="40">
        <f t="shared" si="1"/>
        <v>5277.7178855363454</v>
      </c>
    </row>
    <row r="12" spans="1:6">
      <c r="A12" s="39">
        <v>9</v>
      </c>
      <c r="B12" s="40">
        <f t="shared" si="0"/>
        <v>250567.81308893423</v>
      </c>
      <c r="C12" s="40">
        <f t="shared" si="1"/>
        <v>5393.8276790181699</v>
      </c>
    </row>
    <row r="13" spans="1:6">
      <c r="A13" s="39">
        <v>10</v>
      </c>
      <c r="B13" s="40">
        <f t="shared" si="0"/>
        <v>256080.30497689079</v>
      </c>
      <c r="C13" s="40">
        <f t="shared" si="1"/>
        <v>5512.4918879565666</v>
      </c>
    </row>
    <row r="14" spans="1:6">
      <c r="A14" s="39">
        <v>11</v>
      </c>
      <c r="B14" s="40">
        <f t="shared" si="0"/>
        <v>261714.07168638241</v>
      </c>
      <c r="C14" s="40">
        <f t="shared" si="1"/>
        <v>5633.7667094916105</v>
      </c>
    </row>
    <row r="15" spans="1:6">
      <c r="A15" s="39">
        <v>12</v>
      </c>
      <c r="B15" s="40">
        <f t="shared" si="0"/>
        <v>267471.78126348282</v>
      </c>
      <c r="C15" s="40">
        <f t="shared" si="1"/>
        <v>5757.7095771004097</v>
      </c>
    </row>
    <row r="16" spans="1:6">
      <c r="A16" s="39">
        <v>13</v>
      </c>
      <c r="B16" s="40">
        <f t="shared" si="0"/>
        <v>273356.16045127943</v>
      </c>
      <c r="C16" s="40">
        <f t="shared" si="1"/>
        <v>5884.3791877966141</v>
      </c>
    </row>
    <row r="17" spans="1:3">
      <c r="A17" s="39">
        <v>14</v>
      </c>
      <c r="B17" s="40">
        <f t="shared" si="0"/>
        <v>279369.99598120758</v>
      </c>
      <c r="C17" s="40">
        <f t="shared" si="1"/>
        <v>6013.8355299281538</v>
      </c>
    </row>
    <row r="18" spans="1:3">
      <c r="A18" s="39">
        <v>15</v>
      </c>
      <c r="B18" s="40">
        <f t="shared" si="0"/>
        <v>285516.13589279418</v>
      </c>
      <c r="C18" s="40">
        <f t="shared" si="1"/>
        <v>6146.1399115865934</v>
      </c>
    </row>
    <row r="19" spans="1:3">
      <c r="A19" s="39">
        <v>16</v>
      </c>
      <c r="B19" s="40">
        <f t="shared" si="0"/>
        <v>291797.49088243564</v>
      </c>
      <c r="C19" s="40">
        <f t="shared" si="1"/>
        <v>6281.3549896414625</v>
      </c>
    </row>
    <row r="20" spans="1:3">
      <c r="A20" s="39">
        <v>17</v>
      </c>
      <c r="B20" s="40">
        <f t="shared" si="0"/>
        <v>298217.03568184923</v>
      </c>
      <c r="C20" s="40">
        <f t="shared" si="1"/>
        <v>6419.5447994135902</v>
      </c>
    </row>
    <row r="21" spans="1:3">
      <c r="A21" s="39">
        <v>18</v>
      </c>
      <c r="B21" s="40">
        <f t="shared" si="0"/>
        <v>304777.81046684994</v>
      </c>
      <c r="C21" s="40">
        <f t="shared" si="1"/>
        <v>6560.7747850007145</v>
      </c>
    </row>
    <row r="22" spans="1:3">
      <c r="A22" s="39">
        <v>19</v>
      </c>
      <c r="B22" s="40">
        <f t="shared" si="0"/>
        <v>311482.92229712068</v>
      </c>
      <c r="C22" s="40">
        <f t="shared" si="1"/>
        <v>6705.1118302707328</v>
      </c>
    </row>
    <row r="23" spans="1:3">
      <c r="A23" s="39">
        <v>20</v>
      </c>
      <c r="B23" s="40">
        <f t="shared" si="0"/>
        <v>318335.54658765736</v>
      </c>
      <c r="C23" s="40">
        <f t="shared" si="1"/>
        <v>6852.6242905366817</v>
      </c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9FE8-A050-4DFA-BA4F-659F5782ABF9}">
  <dimension ref="A1:F23"/>
  <sheetViews>
    <sheetView workbookViewId="0">
      <selection activeCell="F15" sqref="F15"/>
    </sheetView>
  </sheetViews>
  <sheetFormatPr defaultRowHeight="15"/>
  <cols>
    <col min="1" max="1" width="6.42578125" bestFit="1" customWidth="1"/>
    <col min="2" max="2" width="25.85546875" bestFit="1" customWidth="1"/>
    <col min="3" max="3" width="28.140625" bestFit="1" customWidth="1"/>
    <col min="6" max="6" width="35.28515625" bestFit="1" customWidth="1"/>
  </cols>
  <sheetData>
    <row r="1" spans="1:6" ht="18.75">
      <c r="A1" s="59" t="s">
        <v>94</v>
      </c>
      <c r="B1" s="59"/>
      <c r="C1" s="59"/>
    </row>
    <row r="2" spans="1:6" ht="18.75">
      <c r="A2" s="24" t="s">
        <v>85</v>
      </c>
      <c r="B2" s="24" t="s">
        <v>25</v>
      </c>
      <c r="C2" s="24" t="s">
        <v>86</v>
      </c>
      <c r="F2" s="24" t="s">
        <v>26</v>
      </c>
    </row>
    <row r="3" spans="1:6">
      <c r="A3" s="39">
        <v>0</v>
      </c>
      <c r="B3" s="13">
        <v>199000</v>
      </c>
      <c r="C3" s="30" t="s">
        <v>40</v>
      </c>
      <c r="F3" s="14">
        <v>8.0000000000000002E-3</v>
      </c>
    </row>
    <row r="4" spans="1:6">
      <c r="A4" s="39">
        <v>1</v>
      </c>
      <c r="B4" s="40">
        <f>B3*1.008</f>
        <v>200592</v>
      </c>
      <c r="C4" s="40">
        <f>B4-B3</f>
        <v>1592</v>
      </c>
    </row>
    <row r="5" spans="1:6">
      <c r="A5" s="39">
        <v>2</v>
      </c>
      <c r="B5" s="40">
        <f>B4*1.008</f>
        <v>202196.736</v>
      </c>
      <c r="C5" s="40">
        <f>B5-B4</f>
        <v>1604.7360000000044</v>
      </c>
    </row>
    <row r="6" spans="1:6">
      <c r="A6" s="39">
        <v>3</v>
      </c>
      <c r="B6" s="40">
        <f t="shared" ref="B6:B23" si="0">B5*1.008</f>
        <v>203814.30988800002</v>
      </c>
      <c r="C6" s="40">
        <f t="shared" ref="C6:C23" si="1">B6-B5</f>
        <v>1617.5738880000135</v>
      </c>
    </row>
    <row r="7" spans="1:6">
      <c r="A7" s="39">
        <v>4</v>
      </c>
      <c r="B7" s="40">
        <f t="shared" si="0"/>
        <v>205444.82436710401</v>
      </c>
      <c r="C7" s="40">
        <f t="shared" si="1"/>
        <v>1630.5144791039929</v>
      </c>
    </row>
    <row r="8" spans="1:6">
      <c r="A8" s="39">
        <v>5</v>
      </c>
      <c r="B8" s="40">
        <f t="shared" si="0"/>
        <v>207088.38296204084</v>
      </c>
      <c r="C8" s="40">
        <f t="shared" si="1"/>
        <v>1643.5585949368251</v>
      </c>
    </row>
    <row r="9" spans="1:6">
      <c r="A9" s="39">
        <v>6</v>
      </c>
      <c r="B9" s="40">
        <f t="shared" si="0"/>
        <v>208745.09002573715</v>
      </c>
      <c r="C9" s="40">
        <f t="shared" si="1"/>
        <v>1656.7070636963181</v>
      </c>
    </row>
    <row r="10" spans="1:6">
      <c r="A10" s="39">
        <v>7</v>
      </c>
      <c r="B10" s="40">
        <f t="shared" si="0"/>
        <v>210415.05074594307</v>
      </c>
      <c r="C10" s="40">
        <f t="shared" si="1"/>
        <v>1669.9607202059124</v>
      </c>
    </row>
    <row r="11" spans="1:6">
      <c r="A11" s="39">
        <v>8</v>
      </c>
      <c r="B11" s="40">
        <f t="shared" si="0"/>
        <v>212098.3711519106</v>
      </c>
      <c r="C11" s="40">
        <f t="shared" si="1"/>
        <v>1683.3204059675336</v>
      </c>
    </row>
    <row r="12" spans="1:6">
      <c r="A12" s="39">
        <v>9</v>
      </c>
      <c r="B12" s="40">
        <f t="shared" si="0"/>
        <v>213795.15812112589</v>
      </c>
      <c r="C12" s="40">
        <f t="shared" si="1"/>
        <v>1696.786969215289</v>
      </c>
    </row>
    <row r="13" spans="1:6">
      <c r="A13" s="39">
        <v>10</v>
      </c>
      <c r="B13" s="40">
        <f t="shared" si="0"/>
        <v>215505.51938609491</v>
      </c>
      <c r="C13" s="40">
        <f t="shared" si="1"/>
        <v>1710.3612649690185</v>
      </c>
    </row>
    <row r="14" spans="1:6">
      <c r="A14" s="39">
        <v>11</v>
      </c>
      <c r="B14" s="40">
        <f t="shared" si="0"/>
        <v>217229.56354118366</v>
      </c>
      <c r="C14" s="40">
        <f t="shared" si="1"/>
        <v>1724.0441550887481</v>
      </c>
    </row>
    <row r="15" spans="1:6">
      <c r="A15" s="39">
        <v>12</v>
      </c>
      <c r="B15" s="40">
        <f t="shared" si="0"/>
        <v>218967.40004951312</v>
      </c>
      <c r="C15" s="40">
        <f t="shared" si="1"/>
        <v>1737.836508329463</v>
      </c>
    </row>
    <row r="16" spans="1:6">
      <c r="A16" s="39">
        <v>13</v>
      </c>
      <c r="B16" s="40">
        <f t="shared" si="0"/>
        <v>220719.13924990923</v>
      </c>
      <c r="C16" s="40">
        <f t="shared" si="1"/>
        <v>1751.739200396114</v>
      </c>
    </row>
    <row r="17" spans="1:3">
      <c r="A17" s="39">
        <v>14</v>
      </c>
      <c r="B17" s="40">
        <f t="shared" si="0"/>
        <v>222484.8923639085</v>
      </c>
      <c r="C17" s="40">
        <f t="shared" si="1"/>
        <v>1765.7531139992643</v>
      </c>
    </row>
    <row r="18" spans="1:3">
      <c r="A18" s="39">
        <v>15</v>
      </c>
      <c r="B18" s="40">
        <f t="shared" si="0"/>
        <v>224264.77150281976</v>
      </c>
      <c r="C18" s="40">
        <f t="shared" si="1"/>
        <v>1779.8791389112594</v>
      </c>
    </row>
    <row r="19" spans="1:3">
      <c r="A19" s="39">
        <v>16</v>
      </c>
      <c r="B19" s="40">
        <f t="shared" si="0"/>
        <v>226058.88967484233</v>
      </c>
      <c r="C19" s="40">
        <f t="shared" si="1"/>
        <v>1794.1181720225723</v>
      </c>
    </row>
    <row r="20" spans="1:3">
      <c r="A20" s="39">
        <v>17</v>
      </c>
      <c r="B20" s="40">
        <f t="shared" si="0"/>
        <v>227867.36079224106</v>
      </c>
      <c r="C20" s="40">
        <f t="shared" si="1"/>
        <v>1808.4711173987307</v>
      </c>
    </row>
    <row r="21" spans="1:3">
      <c r="A21" s="39">
        <v>18</v>
      </c>
      <c r="B21" s="40">
        <f t="shared" si="0"/>
        <v>229690.299678579</v>
      </c>
      <c r="C21" s="40">
        <f t="shared" si="1"/>
        <v>1822.9388863379427</v>
      </c>
    </row>
    <row r="22" spans="1:3">
      <c r="A22" s="39">
        <v>19</v>
      </c>
      <c r="B22" s="40">
        <f t="shared" si="0"/>
        <v>231527.82207600764</v>
      </c>
      <c r="C22" s="40">
        <f t="shared" si="1"/>
        <v>1837.5223974286346</v>
      </c>
    </row>
    <row r="23" spans="1:3">
      <c r="A23" s="39">
        <v>20</v>
      </c>
      <c r="B23" s="40">
        <f t="shared" si="0"/>
        <v>233380.0446526157</v>
      </c>
      <c r="C23" s="40">
        <f t="shared" si="1"/>
        <v>1852.2225766080664</v>
      </c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2E48-AD1C-46C2-AB8F-710FBE8131F1}">
  <dimension ref="A1:F23"/>
  <sheetViews>
    <sheetView workbookViewId="0">
      <selection activeCell="F2" sqref="F2:F3"/>
    </sheetView>
  </sheetViews>
  <sheetFormatPr defaultRowHeight="15"/>
  <cols>
    <col min="2" max="2" width="25.85546875" bestFit="1" customWidth="1"/>
    <col min="3" max="3" width="28.140625" bestFit="1" customWidth="1"/>
    <col min="6" max="6" width="35.28515625" bestFit="1" customWidth="1"/>
  </cols>
  <sheetData>
    <row r="1" spans="1:6" ht="18.75">
      <c r="A1" s="58" t="s">
        <v>95</v>
      </c>
      <c r="B1" s="58"/>
      <c r="C1" s="58"/>
    </row>
    <row r="2" spans="1:6" ht="18.75">
      <c r="A2" s="24" t="s">
        <v>85</v>
      </c>
      <c r="B2" s="24" t="s">
        <v>25</v>
      </c>
      <c r="C2" s="24" t="s">
        <v>86</v>
      </c>
      <c r="F2" s="24" t="s">
        <v>26</v>
      </c>
    </row>
    <row r="3" spans="1:6">
      <c r="A3" s="39">
        <v>0</v>
      </c>
      <c r="B3" s="13">
        <v>349000</v>
      </c>
      <c r="C3" s="30" t="s">
        <v>40</v>
      </c>
      <c r="F3" s="14">
        <v>1.2999999999999999E-2</v>
      </c>
    </row>
    <row r="4" spans="1:6">
      <c r="A4" s="39">
        <v>1</v>
      </c>
      <c r="B4" s="40">
        <f>B3*1.013</f>
        <v>353536.99999999994</v>
      </c>
      <c r="C4" s="40">
        <f>B4-B3</f>
        <v>4536.9999999999418</v>
      </c>
    </row>
    <row r="5" spans="1:6">
      <c r="A5" s="39">
        <v>2</v>
      </c>
      <c r="B5" s="40">
        <f>B4*1.013</f>
        <v>358132.98099999991</v>
      </c>
      <c r="C5" s="40">
        <f>B5-B4</f>
        <v>4595.9809999999707</v>
      </c>
    </row>
    <row r="6" spans="1:6">
      <c r="A6" s="39">
        <v>3</v>
      </c>
      <c r="B6" s="40">
        <f t="shared" ref="B6:B23" si="0">B5*1.013</f>
        <v>362788.70975299989</v>
      </c>
      <c r="C6" s="40">
        <f t="shared" ref="C6:C23" si="1">B6-B5</f>
        <v>4655.7287529999739</v>
      </c>
    </row>
    <row r="7" spans="1:6">
      <c r="A7" s="39">
        <v>4</v>
      </c>
      <c r="B7" s="40">
        <f t="shared" si="0"/>
        <v>367504.96297978883</v>
      </c>
      <c r="C7" s="40">
        <f t="shared" si="1"/>
        <v>4716.2532267889474</v>
      </c>
    </row>
    <row r="8" spans="1:6">
      <c r="A8" s="39">
        <v>5</v>
      </c>
      <c r="B8" s="40">
        <f t="shared" si="0"/>
        <v>372282.52749852603</v>
      </c>
      <c r="C8" s="40">
        <f t="shared" si="1"/>
        <v>4777.5645187371993</v>
      </c>
    </row>
    <row r="9" spans="1:6">
      <c r="A9" s="39">
        <v>6</v>
      </c>
      <c r="B9" s="40">
        <f t="shared" si="0"/>
        <v>377122.20035600686</v>
      </c>
      <c r="C9" s="40">
        <f t="shared" si="1"/>
        <v>4839.6728574808221</v>
      </c>
    </row>
    <row r="10" spans="1:6">
      <c r="A10" s="39">
        <v>7</v>
      </c>
      <c r="B10" s="40">
        <f t="shared" si="0"/>
        <v>382024.78896063491</v>
      </c>
      <c r="C10" s="40">
        <f t="shared" si="1"/>
        <v>4902.5886046280502</v>
      </c>
    </row>
    <row r="11" spans="1:6">
      <c r="A11" s="39">
        <v>8</v>
      </c>
      <c r="B11" s="40">
        <f t="shared" si="0"/>
        <v>386991.11121712311</v>
      </c>
      <c r="C11" s="40">
        <f t="shared" si="1"/>
        <v>4966.3222564882017</v>
      </c>
    </row>
    <row r="12" spans="1:6">
      <c r="A12" s="39">
        <v>9</v>
      </c>
      <c r="B12" s="40">
        <f t="shared" si="0"/>
        <v>392021.99566294567</v>
      </c>
      <c r="C12" s="40">
        <f t="shared" si="1"/>
        <v>5030.8844458225649</v>
      </c>
    </row>
    <row r="13" spans="1:6">
      <c r="A13" s="39">
        <v>10</v>
      </c>
      <c r="B13" s="40">
        <f t="shared" si="0"/>
        <v>397118.28160656395</v>
      </c>
      <c r="C13" s="40">
        <f t="shared" si="1"/>
        <v>5096.2859436182771</v>
      </c>
    </row>
    <row r="14" spans="1:6">
      <c r="A14" s="39">
        <v>11</v>
      </c>
      <c r="B14" s="40">
        <f t="shared" si="0"/>
        <v>402280.81926744926</v>
      </c>
      <c r="C14" s="40">
        <f t="shared" si="1"/>
        <v>5162.5376608853112</v>
      </c>
    </row>
    <row r="15" spans="1:6">
      <c r="A15" s="39">
        <v>12</v>
      </c>
      <c r="B15" s="40">
        <f t="shared" si="0"/>
        <v>407510.46991792606</v>
      </c>
      <c r="C15" s="40">
        <f t="shared" si="1"/>
        <v>5229.650650476804</v>
      </c>
    </row>
    <row r="16" spans="1:6">
      <c r="A16" s="39">
        <v>13</v>
      </c>
      <c r="B16" s="40">
        <f t="shared" si="0"/>
        <v>412808.10602685908</v>
      </c>
      <c r="C16" s="40">
        <f t="shared" si="1"/>
        <v>5297.6361089330167</v>
      </c>
    </row>
    <row r="17" spans="1:3">
      <c r="A17" s="39">
        <v>14</v>
      </c>
      <c r="B17" s="40">
        <f t="shared" si="0"/>
        <v>418174.61140520818</v>
      </c>
      <c r="C17" s="40">
        <f t="shared" si="1"/>
        <v>5366.5053783491021</v>
      </c>
    </row>
    <row r="18" spans="1:3">
      <c r="A18" s="39">
        <v>15</v>
      </c>
      <c r="B18" s="40">
        <f t="shared" si="0"/>
        <v>423610.88135347585</v>
      </c>
      <c r="C18" s="40">
        <f t="shared" si="1"/>
        <v>5436.269948267669</v>
      </c>
    </row>
    <row r="19" spans="1:3">
      <c r="A19" s="39">
        <v>16</v>
      </c>
      <c r="B19" s="40">
        <f t="shared" si="0"/>
        <v>429117.822811071</v>
      </c>
      <c r="C19" s="40">
        <f t="shared" si="1"/>
        <v>5506.9414575951523</v>
      </c>
    </row>
    <row r="20" spans="1:3">
      <c r="A20" s="39">
        <v>17</v>
      </c>
      <c r="B20" s="40">
        <f t="shared" si="0"/>
        <v>434696.35450761486</v>
      </c>
      <c r="C20" s="40">
        <f t="shared" si="1"/>
        <v>5578.5316965438542</v>
      </c>
    </row>
    <row r="21" spans="1:3">
      <c r="A21" s="39">
        <v>18</v>
      </c>
      <c r="B21" s="40">
        <f t="shared" si="0"/>
        <v>440347.40711621381</v>
      </c>
      <c r="C21" s="40">
        <f t="shared" si="1"/>
        <v>5651.052608598955</v>
      </c>
    </row>
    <row r="22" spans="1:3">
      <c r="A22" s="39">
        <v>19</v>
      </c>
      <c r="B22" s="40">
        <f t="shared" si="0"/>
        <v>446071.92340872454</v>
      </c>
      <c r="C22" s="40">
        <f t="shared" si="1"/>
        <v>5724.5162925107288</v>
      </c>
    </row>
    <row r="23" spans="1:3">
      <c r="A23" s="39">
        <v>20</v>
      </c>
      <c r="B23" s="40">
        <f t="shared" si="0"/>
        <v>451870.8584130379</v>
      </c>
      <c r="C23" s="40">
        <f t="shared" si="1"/>
        <v>5798.93500431336</v>
      </c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2F5C3-B843-493F-BE71-21D2ED74F222}">
  <dimension ref="A1:F23"/>
  <sheetViews>
    <sheetView workbookViewId="0">
      <selection activeCell="A3" sqref="A3:A23"/>
    </sheetView>
  </sheetViews>
  <sheetFormatPr defaultRowHeight="15"/>
  <cols>
    <col min="1" max="1" width="6.42578125" bestFit="1" customWidth="1"/>
    <col min="2" max="2" width="25.85546875" bestFit="1" customWidth="1"/>
    <col min="3" max="3" width="28.140625" bestFit="1" customWidth="1"/>
    <col min="6" max="6" width="35.28515625" bestFit="1" customWidth="1"/>
  </cols>
  <sheetData>
    <row r="1" spans="1:6" ht="18.75">
      <c r="A1" s="59" t="s">
        <v>96</v>
      </c>
      <c r="B1" s="59"/>
      <c r="C1" s="59"/>
    </row>
    <row r="2" spans="1:6" ht="18.75">
      <c r="A2" s="24" t="s">
        <v>85</v>
      </c>
      <c r="B2" s="24" t="s">
        <v>25</v>
      </c>
      <c r="C2" s="24" t="s">
        <v>86</v>
      </c>
      <c r="F2" s="24" t="s">
        <v>26</v>
      </c>
    </row>
    <row r="3" spans="1:6">
      <c r="A3" s="39">
        <v>0</v>
      </c>
      <c r="B3" s="13">
        <v>289000</v>
      </c>
      <c r="C3" s="30" t="s">
        <v>40</v>
      </c>
      <c r="F3" s="14">
        <v>1.7999999999999999E-2</v>
      </c>
    </row>
    <row r="4" spans="1:6">
      <c r="A4" s="39">
        <v>1</v>
      </c>
      <c r="B4" s="40">
        <f>B3*1.018</f>
        <v>294202</v>
      </c>
      <c r="C4" s="40">
        <f>B4-B3</f>
        <v>5202</v>
      </c>
    </row>
    <row r="5" spans="1:6">
      <c r="A5" s="39">
        <v>2</v>
      </c>
      <c r="B5" s="40">
        <f>B4*1.018</f>
        <v>299497.636</v>
      </c>
      <c r="C5" s="40">
        <f>B5-B4</f>
        <v>5295.6359999999986</v>
      </c>
    </row>
    <row r="6" spans="1:6">
      <c r="A6" s="39">
        <v>3</v>
      </c>
      <c r="B6" s="40">
        <f t="shared" ref="B6:B23" si="0">B5*1.018</f>
        <v>304888.59344800003</v>
      </c>
      <c r="C6" s="40">
        <f t="shared" ref="C6:C23" si="1">B6-B5</f>
        <v>5390.9574480000301</v>
      </c>
    </row>
    <row r="7" spans="1:6">
      <c r="A7" s="39">
        <v>4</v>
      </c>
      <c r="B7" s="40">
        <f t="shared" si="0"/>
        <v>310376.58813006402</v>
      </c>
      <c r="C7" s="40">
        <f t="shared" si="1"/>
        <v>5487.9946820639889</v>
      </c>
    </row>
    <row r="8" spans="1:6">
      <c r="A8" s="39">
        <v>5</v>
      </c>
      <c r="B8" s="40">
        <f t="shared" si="0"/>
        <v>315963.3667164052</v>
      </c>
      <c r="C8" s="40">
        <f t="shared" si="1"/>
        <v>5586.7785863411846</v>
      </c>
    </row>
    <row r="9" spans="1:6">
      <c r="A9" s="39">
        <v>6</v>
      </c>
      <c r="B9" s="40">
        <f t="shared" si="0"/>
        <v>321650.70731730049</v>
      </c>
      <c r="C9" s="40">
        <f t="shared" si="1"/>
        <v>5687.3406008952879</v>
      </c>
    </row>
    <row r="10" spans="1:6">
      <c r="A10" s="39">
        <v>7</v>
      </c>
      <c r="B10" s="40">
        <f t="shared" si="0"/>
        <v>327440.42004901188</v>
      </c>
      <c r="C10" s="40">
        <f t="shared" si="1"/>
        <v>5789.7127317113918</v>
      </c>
    </row>
    <row r="11" spans="1:6">
      <c r="A11" s="39">
        <v>8</v>
      </c>
      <c r="B11" s="40">
        <f t="shared" si="0"/>
        <v>333334.34760989412</v>
      </c>
      <c r="C11" s="40">
        <f t="shared" si="1"/>
        <v>5893.9275608822354</v>
      </c>
    </row>
    <row r="12" spans="1:6">
      <c r="A12" s="39">
        <v>9</v>
      </c>
      <c r="B12" s="40">
        <f t="shared" si="0"/>
        <v>339334.36586687219</v>
      </c>
      <c r="C12" s="40">
        <f t="shared" si="1"/>
        <v>6000.0182569780736</v>
      </c>
    </row>
    <row r="13" spans="1:6">
      <c r="A13" s="39">
        <v>10</v>
      </c>
      <c r="B13" s="40">
        <f t="shared" si="0"/>
        <v>345442.38445247588</v>
      </c>
      <c r="C13" s="40">
        <f t="shared" si="1"/>
        <v>6108.0185856036842</v>
      </c>
    </row>
    <row r="14" spans="1:6">
      <c r="A14" s="39">
        <v>11</v>
      </c>
      <c r="B14" s="40">
        <f t="shared" si="0"/>
        <v>351660.34737262042</v>
      </c>
      <c r="C14" s="40">
        <f t="shared" si="1"/>
        <v>6217.9629201445496</v>
      </c>
    </row>
    <row r="15" spans="1:6">
      <c r="A15" s="39">
        <v>12</v>
      </c>
      <c r="B15" s="40">
        <f t="shared" si="0"/>
        <v>357990.23362532759</v>
      </c>
      <c r="C15" s="40">
        <f t="shared" si="1"/>
        <v>6329.8862527071615</v>
      </c>
    </row>
    <row r="16" spans="1:6">
      <c r="A16" s="39">
        <v>13</v>
      </c>
      <c r="B16" s="40">
        <f t="shared" si="0"/>
        <v>364434.05783058348</v>
      </c>
      <c r="C16" s="40">
        <f t="shared" si="1"/>
        <v>6443.8242052558926</v>
      </c>
    </row>
    <row r="17" spans="1:3">
      <c r="A17" s="39">
        <v>14</v>
      </c>
      <c r="B17" s="40">
        <f t="shared" si="0"/>
        <v>370993.87087153399</v>
      </c>
      <c r="C17" s="40">
        <f t="shared" si="1"/>
        <v>6559.8130409505102</v>
      </c>
    </row>
    <row r="18" spans="1:3">
      <c r="A18" s="39">
        <v>15</v>
      </c>
      <c r="B18" s="40">
        <f t="shared" si="0"/>
        <v>377671.76054722158</v>
      </c>
      <c r="C18" s="40">
        <f t="shared" si="1"/>
        <v>6677.8896756875911</v>
      </c>
    </row>
    <row r="19" spans="1:3">
      <c r="A19" s="39">
        <v>16</v>
      </c>
      <c r="B19" s="40">
        <f t="shared" si="0"/>
        <v>384469.85223707155</v>
      </c>
      <c r="C19" s="40">
        <f t="shared" si="1"/>
        <v>6798.0916898499709</v>
      </c>
    </row>
    <row r="20" spans="1:3">
      <c r="A20" s="39">
        <v>17</v>
      </c>
      <c r="B20" s="40">
        <f t="shared" si="0"/>
        <v>391390.30957733886</v>
      </c>
      <c r="C20" s="40">
        <f t="shared" si="1"/>
        <v>6920.4573402673122</v>
      </c>
    </row>
    <row r="21" spans="1:3">
      <c r="A21" s="39">
        <v>18</v>
      </c>
      <c r="B21" s="40">
        <f t="shared" si="0"/>
        <v>398435.33514973096</v>
      </c>
      <c r="C21" s="40">
        <f t="shared" si="1"/>
        <v>7045.0255723921</v>
      </c>
    </row>
    <row r="22" spans="1:3">
      <c r="A22" s="39">
        <v>19</v>
      </c>
      <c r="B22" s="40">
        <f t="shared" si="0"/>
        <v>405607.1711824261</v>
      </c>
      <c r="C22" s="40">
        <f t="shared" si="1"/>
        <v>7171.836032695137</v>
      </c>
    </row>
    <row r="23" spans="1:3">
      <c r="A23" s="39">
        <v>20</v>
      </c>
      <c r="B23" s="40">
        <f t="shared" si="0"/>
        <v>412908.10026370978</v>
      </c>
      <c r="C23" s="40">
        <f t="shared" si="1"/>
        <v>7300.9290812836844</v>
      </c>
    </row>
  </sheetData>
  <mergeCells count="1"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A6F7-2822-4F1E-B43C-A0FF81E44474}">
  <dimension ref="A1:G23"/>
  <sheetViews>
    <sheetView workbookViewId="0">
      <selection activeCell="A3" sqref="A3:A23"/>
    </sheetView>
  </sheetViews>
  <sheetFormatPr defaultRowHeight="15"/>
  <cols>
    <col min="2" max="2" width="25.85546875" bestFit="1" customWidth="1"/>
    <col min="3" max="3" width="28.140625" bestFit="1" customWidth="1"/>
    <col min="6" max="6" width="35.28515625" bestFit="1" customWidth="1"/>
    <col min="7" max="7" width="12" bestFit="1" customWidth="1"/>
  </cols>
  <sheetData>
    <row r="1" spans="1:7" ht="18.75">
      <c r="A1" s="59" t="s">
        <v>97</v>
      </c>
      <c r="B1" s="59"/>
      <c r="C1" s="59"/>
    </row>
    <row r="2" spans="1:7" ht="18.75">
      <c r="A2" s="25" t="s">
        <v>85</v>
      </c>
      <c r="B2" s="25" t="s">
        <v>25</v>
      </c>
      <c r="C2" s="25" t="s">
        <v>86</v>
      </c>
      <c r="F2" s="24" t="s">
        <v>26</v>
      </c>
    </row>
    <row r="3" spans="1:7">
      <c r="A3" s="39">
        <v>0</v>
      </c>
      <c r="B3" s="13">
        <v>191000</v>
      </c>
      <c r="C3" s="30" t="s">
        <v>40</v>
      </c>
      <c r="F3" s="14">
        <v>1.9E-2</v>
      </c>
    </row>
    <row r="4" spans="1:7">
      <c r="A4" s="39">
        <v>1</v>
      </c>
      <c r="B4" s="40">
        <f>B3*1.019</f>
        <v>194628.99999999997</v>
      </c>
      <c r="C4" s="40">
        <f>B4-B3</f>
        <v>3628.9999999999709</v>
      </c>
      <c r="G4" s="13"/>
    </row>
    <row r="5" spans="1:7">
      <c r="A5" s="39">
        <v>2</v>
      </c>
      <c r="B5" s="40">
        <f>B4*1.019</f>
        <v>198326.95099999994</v>
      </c>
      <c r="C5" s="40">
        <f>B5-B4</f>
        <v>3697.9509999999718</v>
      </c>
    </row>
    <row r="6" spans="1:7">
      <c r="A6" s="39">
        <v>3</v>
      </c>
      <c r="B6" s="40">
        <f t="shared" ref="B6:B23" si="0">B5*1.019</f>
        <v>202095.16306899991</v>
      </c>
      <c r="C6" s="40">
        <f t="shared" ref="C6:C23" si="1">B6-B5</f>
        <v>3768.212068999972</v>
      </c>
    </row>
    <row r="7" spans="1:7">
      <c r="A7" s="39">
        <v>4</v>
      </c>
      <c r="B7" s="40">
        <f t="shared" si="0"/>
        <v>205934.9711673109</v>
      </c>
      <c r="C7" s="40">
        <f t="shared" si="1"/>
        <v>3839.808098310983</v>
      </c>
    </row>
    <row r="8" spans="1:7">
      <c r="A8" s="39">
        <v>5</v>
      </c>
      <c r="B8" s="40">
        <f t="shared" si="0"/>
        <v>209847.73561948977</v>
      </c>
      <c r="C8" s="40">
        <f t="shared" si="1"/>
        <v>3912.7644521788752</v>
      </c>
    </row>
    <row r="9" spans="1:7">
      <c r="A9" s="39">
        <v>6</v>
      </c>
      <c r="B9" s="40">
        <f t="shared" si="0"/>
        <v>213834.84259626004</v>
      </c>
      <c r="C9" s="40">
        <f t="shared" si="1"/>
        <v>3987.106976770272</v>
      </c>
    </row>
    <row r="10" spans="1:7">
      <c r="A10" s="39">
        <v>7</v>
      </c>
      <c r="B10" s="40">
        <f t="shared" si="0"/>
        <v>217897.70460558895</v>
      </c>
      <c r="C10" s="40">
        <f t="shared" si="1"/>
        <v>4062.8620093289064</v>
      </c>
    </row>
    <row r="11" spans="1:7">
      <c r="A11" s="39">
        <v>8</v>
      </c>
      <c r="B11" s="40">
        <f t="shared" si="0"/>
        <v>222037.76099309511</v>
      </c>
      <c r="C11" s="40">
        <f t="shared" si="1"/>
        <v>4140.0563875061634</v>
      </c>
    </row>
    <row r="12" spans="1:7">
      <c r="A12" s="39">
        <v>9</v>
      </c>
      <c r="B12" s="40">
        <f t="shared" si="0"/>
        <v>226256.47845196389</v>
      </c>
      <c r="C12" s="40">
        <f t="shared" si="1"/>
        <v>4218.7174588687776</v>
      </c>
    </row>
    <row r="13" spans="1:7">
      <c r="A13" s="39">
        <v>10</v>
      </c>
      <c r="B13" s="40">
        <f t="shared" si="0"/>
        <v>230555.35154255119</v>
      </c>
      <c r="C13" s="40">
        <f t="shared" si="1"/>
        <v>4298.8730905872944</v>
      </c>
    </row>
    <row r="14" spans="1:7">
      <c r="A14" s="39">
        <v>11</v>
      </c>
      <c r="B14" s="40">
        <f t="shared" si="0"/>
        <v>234935.90322185963</v>
      </c>
      <c r="C14" s="40">
        <f t="shared" si="1"/>
        <v>4380.5516793084389</v>
      </c>
    </row>
    <row r="15" spans="1:7">
      <c r="A15" s="39">
        <v>12</v>
      </c>
      <c r="B15" s="40">
        <f t="shared" si="0"/>
        <v>239399.68538307495</v>
      </c>
      <c r="C15" s="40">
        <f t="shared" si="1"/>
        <v>4463.7821612153202</v>
      </c>
    </row>
    <row r="16" spans="1:7">
      <c r="A16" s="39">
        <v>13</v>
      </c>
      <c r="B16" s="40">
        <f t="shared" si="0"/>
        <v>243948.27940535336</v>
      </c>
      <c r="C16" s="40">
        <f t="shared" si="1"/>
        <v>4548.594022278412</v>
      </c>
    </row>
    <row r="17" spans="1:3">
      <c r="A17" s="39">
        <v>14</v>
      </c>
      <c r="B17" s="40">
        <f t="shared" si="0"/>
        <v>248583.29671405506</v>
      </c>
      <c r="C17" s="40">
        <f t="shared" si="1"/>
        <v>4635.0173087017029</v>
      </c>
    </row>
    <row r="18" spans="1:3">
      <c r="A18" s="39">
        <v>15</v>
      </c>
      <c r="B18" s="40">
        <f t="shared" si="0"/>
        <v>253306.37935162208</v>
      </c>
      <c r="C18" s="40">
        <f t="shared" si="1"/>
        <v>4723.0826375670149</v>
      </c>
    </row>
    <row r="19" spans="1:3">
      <c r="A19" s="39">
        <v>16</v>
      </c>
      <c r="B19" s="40">
        <f t="shared" si="0"/>
        <v>258119.20055930287</v>
      </c>
      <c r="C19" s="40">
        <f t="shared" si="1"/>
        <v>4812.8212076807977</v>
      </c>
    </row>
    <row r="20" spans="1:3">
      <c r="A20" s="39">
        <v>17</v>
      </c>
      <c r="B20" s="40">
        <f t="shared" si="0"/>
        <v>263023.46536992962</v>
      </c>
      <c r="C20" s="40">
        <f t="shared" si="1"/>
        <v>4904.2648106267443</v>
      </c>
    </row>
    <row r="21" spans="1:3">
      <c r="A21" s="39">
        <v>18</v>
      </c>
      <c r="B21" s="40">
        <f t="shared" si="0"/>
        <v>268020.91121195827</v>
      </c>
      <c r="C21" s="40">
        <f t="shared" si="1"/>
        <v>4997.4458420286537</v>
      </c>
    </row>
    <row r="22" spans="1:3">
      <c r="A22" s="39">
        <v>19</v>
      </c>
      <c r="B22" s="40">
        <f t="shared" si="0"/>
        <v>273113.30852498545</v>
      </c>
      <c r="C22" s="40">
        <f t="shared" si="1"/>
        <v>5092.397313027177</v>
      </c>
    </row>
    <row r="23" spans="1:3">
      <c r="A23" s="39">
        <v>20</v>
      </c>
      <c r="B23" s="40">
        <f t="shared" si="0"/>
        <v>278302.46138696017</v>
      </c>
      <c r="C23" s="40">
        <f t="shared" si="1"/>
        <v>5189.152861974726</v>
      </c>
    </row>
  </sheetData>
  <mergeCells count="1">
    <mergeCell ref="A1:C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377A-6817-4513-A066-4FCFADE14F61}">
  <dimension ref="A1:F23"/>
  <sheetViews>
    <sheetView workbookViewId="0">
      <selection activeCell="D16" sqref="D16"/>
    </sheetView>
  </sheetViews>
  <sheetFormatPr defaultRowHeight="15"/>
  <cols>
    <col min="1" max="1" width="6.42578125" bestFit="1" customWidth="1"/>
    <col min="2" max="2" width="25.85546875" bestFit="1" customWidth="1"/>
    <col min="3" max="3" width="28.140625" bestFit="1" customWidth="1"/>
    <col min="6" max="6" width="35.28515625" bestFit="1" customWidth="1"/>
  </cols>
  <sheetData>
    <row r="1" spans="1:6" ht="18.75">
      <c r="A1" s="59" t="s">
        <v>98</v>
      </c>
      <c r="B1" s="59"/>
      <c r="C1" s="59"/>
    </row>
    <row r="2" spans="1:6" ht="18.75">
      <c r="A2" s="25" t="s">
        <v>85</v>
      </c>
      <c r="B2" s="25" t="s">
        <v>25</v>
      </c>
      <c r="C2" s="25" t="s">
        <v>86</v>
      </c>
      <c r="F2" s="24" t="s">
        <v>26</v>
      </c>
    </row>
    <row r="3" spans="1:6">
      <c r="A3" s="26">
        <v>0</v>
      </c>
      <c r="B3" s="13">
        <v>268000</v>
      </c>
      <c r="C3" s="30" t="s">
        <v>40</v>
      </c>
      <c r="F3" s="14">
        <v>1.7999999999999999E-2</v>
      </c>
    </row>
    <row r="4" spans="1:6">
      <c r="A4" s="26">
        <v>1</v>
      </c>
      <c r="B4" s="40">
        <f>B3*1.018</f>
        <v>272824</v>
      </c>
      <c r="C4" s="40">
        <f>B4-B3</f>
        <v>4824</v>
      </c>
    </row>
    <row r="5" spans="1:6">
      <c r="A5" s="26">
        <v>2</v>
      </c>
      <c r="B5" s="40">
        <f>B4*1.018</f>
        <v>277734.83199999999</v>
      </c>
      <c r="C5" s="40">
        <f>B5-B4</f>
        <v>4910.8319999999949</v>
      </c>
    </row>
    <row r="6" spans="1:6">
      <c r="A6" s="26">
        <v>3</v>
      </c>
      <c r="B6" s="40">
        <f t="shared" ref="B6:B23" si="0">B5*1.018</f>
        <v>282734.058976</v>
      </c>
      <c r="C6" s="40">
        <f t="shared" ref="C6:C23" si="1">B6-B5</f>
        <v>4999.2269760000054</v>
      </c>
    </row>
    <row r="7" spans="1:6">
      <c r="A7" s="26">
        <v>4</v>
      </c>
      <c r="B7" s="40">
        <f t="shared" si="0"/>
        <v>287823.27203756798</v>
      </c>
      <c r="C7" s="40">
        <f t="shared" si="1"/>
        <v>5089.213061567978</v>
      </c>
    </row>
    <row r="8" spans="1:6">
      <c r="A8" s="26">
        <v>5</v>
      </c>
      <c r="B8" s="40">
        <f t="shared" si="0"/>
        <v>293004.09093424422</v>
      </c>
      <c r="C8" s="40">
        <f t="shared" si="1"/>
        <v>5180.8188966762391</v>
      </c>
    </row>
    <row r="9" spans="1:6">
      <c r="A9" s="26">
        <v>6</v>
      </c>
      <c r="B9" s="40">
        <f t="shared" si="0"/>
        <v>298278.16457106062</v>
      </c>
      <c r="C9" s="40">
        <f t="shared" si="1"/>
        <v>5274.0736368164071</v>
      </c>
    </row>
    <row r="10" spans="1:6">
      <c r="A10" s="26">
        <v>7</v>
      </c>
      <c r="B10" s="40">
        <f t="shared" si="0"/>
        <v>303647.17153333972</v>
      </c>
      <c r="C10" s="40">
        <f t="shared" si="1"/>
        <v>5369.0069622790907</v>
      </c>
    </row>
    <row r="11" spans="1:6">
      <c r="A11" s="26">
        <v>8</v>
      </c>
      <c r="B11" s="40">
        <f t="shared" si="0"/>
        <v>309112.82062093983</v>
      </c>
      <c r="C11" s="40">
        <f t="shared" si="1"/>
        <v>5465.6490876001189</v>
      </c>
    </row>
    <row r="12" spans="1:6">
      <c r="A12" s="26">
        <v>9</v>
      </c>
      <c r="B12" s="40">
        <f t="shared" si="0"/>
        <v>314676.85139211675</v>
      </c>
      <c r="C12" s="40">
        <f t="shared" si="1"/>
        <v>5564.0307711769128</v>
      </c>
    </row>
    <row r="13" spans="1:6">
      <c r="A13" s="26">
        <v>10</v>
      </c>
      <c r="B13" s="40">
        <f t="shared" si="0"/>
        <v>320341.03471717483</v>
      </c>
      <c r="C13" s="40">
        <f t="shared" si="1"/>
        <v>5664.1833250580821</v>
      </c>
    </row>
    <row r="14" spans="1:6">
      <c r="A14" s="26">
        <v>11</v>
      </c>
      <c r="B14" s="40">
        <f t="shared" si="0"/>
        <v>326107.17334208399</v>
      </c>
      <c r="C14" s="40">
        <f t="shared" si="1"/>
        <v>5766.1386249091593</v>
      </c>
    </row>
    <row r="15" spans="1:6">
      <c r="A15" s="26">
        <v>12</v>
      </c>
      <c r="B15" s="40">
        <f t="shared" si="0"/>
        <v>331977.10246224148</v>
      </c>
      <c r="C15" s="40">
        <f t="shared" si="1"/>
        <v>5869.9291201574961</v>
      </c>
    </row>
    <row r="16" spans="1:6">
      <c r="A16" s="26">
        <v>13</v>
      </c>
      <c r="B16" s="40">
        <f t="shared" si="0"/>
        <v>337952.69030656182</v>
      </c>
      <c r="C16" s="40">
        <f t="shared" si="1"/>
        <v>5975.5878443203401</v>
      </c>
    </row>
    <row r="17" spans="1:3">
      <c r="A17" s="26">
        <v>14</v>
      </c>
      <c r="B17" s="40">
        <f t="shared" si="0"/>
        <v>344035.83873207995</v>
      </c>
      <c r="C17" s="40">
        <f t="shared" si="1"/>
        <v>6083.1484255181276</v>
      </c>
    </row>
    <row r="18" spans="1:3">
      <c r="A18" s="26">
        <v>15</v>
      </c>
      <c r="B18" s="40">
        <f t="shared" si="0"/>
        <v>350228.48382925737</v>
      </c>
      <c r="C18" s="40">
        <f t="shared" si="1"/>
        <v>6192.6450971774175</v>
      </c>
    </row>
    <row r="19" spans="1:3">
      <c r="A19" s="26">
        <v>16</v>
      </c>
      <c r="B19" s="40">
        <f t="shared" si="0"/>
        <v>356532.59653818404</v>
      </c>
      <c r="C19" s="40">
        <f t="shared" si="1"/>
        <v>6304.1127089266665</v>
      </c>
    </row>
    <row r="20" spans="1:3">
      <c r="A20" s="26">
        <v>17</v>
      </c>
      <c r="B20" s="40">
        <f t="shared" si="0"/>
        <v>362950.18327587133</v>
      </c>
      <c r="C20" s="40">
        <f t="shared" si="1"/>
        <v>6417.586737687292</v>
      </c>
    </row>
    <row r="21" spans="1:3">
      <c r="A21" s="26">
        <v>18</v>
      </c>
      <c r="B21" s="40">
        <f t="shared" si="0"/>
        <v>369483.28657483699</v>
      </c>
      <c r="C21" s="40">
        <f t="shared" si="1"/>
        <v>6533.1032989656669</v>
      </c>
    </row>
    <row r="22" spans="1:3">
      <c r="A22" s="26">
        <v>19</v>
      </c>
      <c r="B22" s="40">
        <f t="shared" si="0"/>
        <v>376133.98573318409</v>
      </c>
      <c r="C22" s="40">
        <f t="shared" si="1"/>
        <v>6650.6991583470954</v>
      </c>
    </row>
    <row r="23" spans="1:3">
      <c r="A23" s="26">
        <v>20</v>
      </c>
      <c r="B23" s="40">
        <f t="shared" si="0"/>
        <v>382904.39747638139</v>
      </c>
      <c r="C23" s="40">
        <f t="shared" si="1"/>
        <v>6770.4117431972991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93B9-E809-47FE-B43E-ECFCBC95DD2E}">
  <dimension ref="A1:W57"/>
  <sheetViews>
    <sheetView topLeftCell="T1" workbookViewId="0">
      <selection activeCell="W16" sqref="W16"/>
    </sheetView>
  </sheetViews>
  <sheetFormatPr defaultRowHeight="15"/>
  <cols>
    <col min="1" max="1" width="24" customWidth="1"/>
    <col min="2" max="2" width="34" bestFit="1" customWidth="1"/>
    <col min="3" max="3" width="31.42578125" bestFit="1" customWidth="1"/>
    <col min="4" max="8" width="31.42578125" customWidth="1"/>
    <col min="9" max="9" width="50.140625" bestFit="1" customWidth="1"/>
    <col min="10" max="10" width="26" bestFit="1" customWidth="1"/>
    <col min="11" max="11" width="35.28515625" bestFit="1" customWidth="1"/>
    <col min="12" max="12" width="31.5703125" customWidth="1"/>
    <col min="13" max="13" width="21" bestFit="1" customWidth="1"/>
    <col min="14" max="14" width="16.5703125" bestFit="1" customWidth="1"/>
    <col min="15" max="15" width="25.5703125" bestFit="1" customWidth="1"/>
    <col min="16" max="16" width="32.85546875" bestFit="1" customWidth="1"/>
    <col min="17" max="17" width="18.42578125" bestFit="1" customWidth="1"/>
    <col min="18" max="18" width="16.42578125" bestFit="1" customWidth="1"/>
    <col min="20" max="20" width="42.85546875" bestFit="1" customWidth="1"/>
    <col min="21" max="21" width="32.42578125" bestFit="1" customWidth="1"/>
    <col min="22" max="22" width="29.140625" bestFit="1" customWidth="1"/>
    <col min="23" max="23" width="27.140625" bestFit="1" customWidth="1"/>
  </cols>
  <sheetData>
    <row r="1" spans="1:23" s="2" customFormat="1" ht="18.75">
      <c r="A1" s="11" t="s">
        <v>2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6"/>
      <c r="I1" s="18" t="s">
        <v>24</v>
      </c>
      <c r="J1" s="18" t="s">
        <v>25</v>
      </c>
      <c r="K1" s="18" t="s">
        <v>26</v>
      </c>
      <c r="L1" s="16"/>
      <c r="M1" s="19" t="s">
        <v>27</v>
      </c>
      <c r="N1" s="19" t="s">
        <v>28</v>
      </c>
      <c r="O1" s="19" t="s">
        <v>29</v>
      </c>
      <c r="P1" s="20" t="s">
        <v>30</v>
      </c>
      <c r="Q1" s="21" t="s">
        <v>31</v>
      </c>
      <c r="R1" s="21" t="s">
        <v>3</v>
      </c>
      <c r="T1" s="29" t="s">
        <v>32</v>
      </c>
      <c r="U1" s="32" t="s">
        <v>33</v>
      </c>
      <c r="V1" s="31" t="s">
        <v>34</v>
      </c>
      <c r="W1" s="23" t="s">
        <v>35</v>
      </c>
    </row>
    <row r="2" spans="1:23">
      <c r="A2" s="12" t="s">
        <v>4</v>
      </c>
      <c r="B2" s="13">
        <v>46904</v>
      </c>
      <c r="C2" s="13">
        <v>37290.480000000003</v>
      </c>
      <c r="D2" s="13">
        <f>C2/12</f>
        <v>3107.5400000000004</v>
      </c>
      <c r="E2" s="13">
        <v>2086.65625</v>
      </c>
      <c r="F2" s="13">
        <v>1058</v>
      </c>
      <c r="G2" s="43">
        <f>D2-E2-F2</f>
        <v>-37.116249999999582</v>
      </c>
      <c r="H2" s="17"/>
      <c r="I2" s="13">
        <f>B2*4.5</f>
        <v>211068</v>
      </c>
      <c r="J2" s="13">
        <v>594688</v>
      </c>
      <c r="K2" s="14">
        <v>3.0000000000000001E-3</v>
      </c>
      <c r="L2" s="17"/>
      <c r="M2" s="13">
        <f>J2-I2</f>
        <v>383620</v>
      </c>
      <c r="N2" s="13" t="s">
        <v>36</v>
      </c>
      <c r="O2" s="13" t="s">
        <v>37</v>
      </c>
      <c r="P2" s="13">
        <f>SUM(M2:O2)</f>
        <v>383620</v>
      </c>
      <c r="Q2" s="22">
        <f>P2/G2</f>
        <v>-10335.634661368116</v>
      </c>
      <c r="R2" s="44">
        <f>Q2/12</f>
        <v>-861.30288844734298</v>
      </c>
      <c r="T2" s="51" t="s">
        <v>38</v>
      </c>
      <c r="U2" s="52"/>
      <c r="V2" s="52"/>
      <c r="W2" s="53"/>
    </row>
    <row r="3" spans="1:23" ht="15.75">
      <c r="A3" s="12" t="s">
        <v>6</v>
      </c>
      <c r="B3" s="13">
        <v>43212</v>
      </c>
      <c r="C3" s="13">
        <v>34632.239999999998</v>
      </c>
      <c r="D3" s="13">
        <f>C3/12</f>
        <v>2886.02</v>
      </c>
      <c r="E3" s="13">
        <v>1773</v>
      </c>
      <c r="F3" s="13">
        <v>889.5</v>
      </c>
      <c r="G3" s="13">
        <f>D3-E3-F3</f>
        <v>223.51999999999998</v>
      </c>
      <c r="H3" s="17"/>
      <c r="I3" s="13">
        <f t="shared" ref="I3:I14" si="0">B3*4.5</f>
        <v>194454</v>
      </c>
      <c r="J3" s="13">
        <v>493000</v>
      </c>
      <c r="K3" s="14">
        <v>3.0000000000000001E-3</v>
      </c>
      <c r="L3" s="17"/>
      <c r="M3" s="13">
        <f>J3-I3</f>
        <v>298546</v>
      </c>
      <c r="N3" s="13" t="s">
        <v>39</v>
      </c>
      <c r="O3" s="13" t="s">
        <v>37</v>
      </c>
      <c r="P3" s="13">
        <f>SUM(M3:O3)</f>
        <v>298546</v>
      </c>
      <c r="Q3" s="22">
        <f>P3/G3</f>
        <v>1335.6567644953473</v>
      </c>
      <c r="R3" s="22">
        <f t="shared" ref="R3:R14" si="1">Q3/12</f>
        <v>111.30473037461228</v>
      </c>
      <c r="T3" s="13">
        <v>123640</v>
      </c>
      <c r="U3" s="13">
        <f>T3+P3</f>
        <v>422186</v>
      </c>
      <c r="V3" s="15">
        <f>U3/G3</f>
        <v>1888.8063707945598</v>
      </c>
      <c r="W3" s="45">
        <f>V3/12</f>
        <v>157.40053089954665</v>
      </c>
    </row>
    <row r="4" spans="1:23" ht="15.75">
      <c r="A4" s="12" t="s">
        <v>7</v>
      </c>
      <c r="B4" s="13">
        <v>37908</v>
      </c>
      <c r="C4" s="13">
        <v>30813.360000000001</v>
      </c>
      <c r="D4" s="13">
        <f t="shared" ref="D4:D14" si="2">C4/12</f>
        <v>2567.7800000000002</v>
      </c>
      <c r="E4" s="13">
        <v>1068</v>
      </c>
      <c r="F4" s="13">
        <v>833.5</v>
      </c>
      <c r="G4" s="13">
        <f t="shared" ref="G4:G14" si="3">D4-E4-F4</f>
        <v>666.2800000000002</v>
      </c>
      <c r="H4" s="17"/>
      <c r="I4" s="13">
        <f t="shared" si="0"/>
        <v>170586</v>
      </c>
      <c r="J4" s="13">
        <v>230000</v>
      </c>
      <c r="K4" s="14">
        <v>1.7999999999999999E-2</v>
      </c>
      <c r="L4" s="17"/>
      <c r="M4" s="13">
        <f>J4-I4</f>
        <v>59414</v>
      </c>
      <c r="N4" s="13" t="s">
        <v>40</v>
      </c>
      <c r="O4" s="13" t="s">
        <v>37</v>
      </c>
      <c r="P4" s="13">
        <f>SUM(M4:O4)</f>
        <v>59414</v>
      </c>
      <c r="Q4" s="22">
        <f t="shared" ref="Q3:Q14" si="4">P4/G4</f>
        <v>89.172720177703042</v>
      </c>
      <c r="R4" s="22">
        <f t="shared" si="1"/>
        <v>7.4310600148085868</v>
      </c>
      <c r="T4" s="42">
        <v>35283.39</v>
      </c>
      <c r="U4" s="13">
        <f>T4+P4</f>
        <v>94697.39</v>
      </c>
      <c r="V4" s="15">
        <f t="shared" ref="V4:V14" si="5">U4/G4</f>
        <v>142.12851954133393</v>
      </c>
      <c r="W4" s="45">
        <f t="shared" ref="W4:W10" si="6">V4/12</f>
        <v>11.844043295111161</v>
      </c>
    </row>
    <row r="5" spans="1:23" ht="15.75">
      <c r="A5" s="12" t="s">
        <v>8</v>
      </c>
      <c r="B5" s="13">
        <v>39260</v>
      </c>
      <c r="C5" s="13">
        <v>31786.799999999999</v>
      </c>
      <c r="D5" s="13">
        <f t="shared" si="2"/>
        <v>2648.9</v>
      </c>
      <c r="E5" s="13">
        <v>1317</v>
      </c>
      <c r="F5" s="13">
        <v>895.2</v>
      </c>
      <c r="G5" s="13">
        <f t="shared" si="3"/>
        <v>436.70000000000005</v>
      </c>
      <c r="H5" s="17"/>
      <c r="I5" s="13">
        <f t="shared" si="0"/>
        <v>176670</v>
      </c>
      <c r="J5" s="13">
        <v>249000</v>
      </c>
      <c r="K5" s="14">
        <v>2.7E-2</v>
      </c>
      <c r="L5" s="17"/>
      <c r="M5" s="13">
        <f>J5-I5</f>
        <v>72330</v>
      </c>
      <c r="N5" s="13" t="s">
        <v>40</v>
      </c>
      <c r="O5" s="13" t="s">
        <v>37</v>
      </c>
      <c r="P5" s="13">
        <f>SUM(M5:O5)</f>
        <v>72330</v>
      </c>
      <c r="Q5" s="22">
        <f t="shared" si="4"/>
        <v>165.62857797114722</v>
      </c>
      <c r="R5" s="22">
        <f t="shared" si="1"/>
        <v>13.802381497595603</v>
      </c>
      <c r="T5" s="13">
        <v>112564.31</v>
      </c>
      <c r="U5" s="13">
        <f t="shared" ref="U5:U10" si="7">T5+P5</f>
        <v>184894.31</v>
      </c>
      <c r="V5" s="15">
        <f t="shared" si="5"/>
        <v>423.38976414014195</v>
      </c>
      <c r="W5" s="45">
        <f t="shared" si="6"/>
        <v>35.282480345011827</v>
      </c>
    </row>
    <row r="6" spans="1:23" ht="15.75">
      <c r="A6" s="12" t="s">
        <v>9</v>
      </c>
      <c r="B6" s="13">
        <v>36452</v>
      </c>
      <c r="C6" s="13">
        <v>29765.040000000001</v>
      </c>
      <c r="D6" s="13">
        <f t="shared" si="2"/>
        <v>2480.42</v>
      </c>
      <c r="E6" s="13">
        <v>864</v>
      </c>
      <c r="F6" s="13">
        <v>836</v>
      </c>
      <c r="G6" s="13">
        <f t="shared" si="3"/>
        <v>780.42000000000007</v>
      </c>
      <c r="H6" s="17"/>
      <c r="I6" s="13">
        <f t="shared" si="0"/>
        <v>164034</v>
      </c>
      <c r="J6" s="13">
        <v>182000</v>
      </c>
      <c r="K6" s="14">
        <v>3.6999999999999998E-2</v>
      </c>
      <c r="L6" s="17"/>
      <c r="M6" s="13">
        <f>J6-I6</f>
        <v>17966</v>
      </c>
      <c r="N6" s="13" t="s">
        <v>40</v>
      </c>
      <c r="O6" s="13" t="s">
        <v>37</v>
      </c>
      <c r="P6" s="13">
        <f t="shared" ref="P6:P14" si="8">SUM(M6:O6)</f>
        <v>17966</v>
      </c>
      <c r="Q6" s="22">
        <f t="shared" si="4"/>
        <v>23.02093744394044</v>
      </c>
      <c r="R6" s="22">
        <f t="shared" si="1"/>
        <v>1.9184114536617034</v>
      </c>
      <c r="T6" s="13">
        <v>13717.15</v>
      </c>
      <c r="U6" s="13">
        <f t="shared" si="7"/>
        <v>31683.15</v>
      </c>
      <c r="V6" s="15">
        <f t="shared" si="5"/>
        <v>40.597562850772661</v>
      </c>
      <c r="W6" s="45">
        <f t="shared" si="6"/>
        <v>3.3831302375643886</v>
      </c>
    </row>
    <row r="7" spans="1:23" ht="15.75">
      <c r="A7" s="12" t="s">
        <v>10</v>
      </c>
      <c r="B7" s="13">
        <v>36556</v>
      </c>
      <c r="C7" s="13">
        <v>29839.919999999998</v>
      </c>
      <c r="D7" s="13">
        <f t="shared" si="2"/>
        <v>2486.66</v>
      </c>
      <c r="E7" s="13">
        <v>1098</v>
      </c>
      <c r="F7" s="13">
        <v>851.8</v>
      </c>
      <c r="G7" s="13">
        <f t="shared" si="3"/>
        <v>536.8599999999999</v>
      </c>
      <c r="H7" s="17"/>
      <c r="I7" s="13">
        <f t="shared" si="0"/>
        <v>164502</v>
      </c>
      <c r="J7" s="13">
        <v>240000</v>
      </c>
      <c r="K7" s="14">
        <v>1.7999999999999999E-2</v>
      </c>
      <c r="L7" s="17"/>
      <c r="M7" s="13">
        <f>J7-I7</f>
        <v>75498</v>
      </c>
      <c r="N7" s="13" t="s">
        <v>40</v>
      </c>
      <c r="O7" s="13" t="s">
        <v>37</v>
      </c>
      <c r="P7" s="13">
        <f t="shared" si="8"/>
        <v>75498</v>
      </c>
      <c r="Q7" s="22">
        <f t="shared" si="4"/>
        <v>140.62884178370527</v>
      </c>
      <c r="R7" s="22">
        <f t="shared" si="1"/>
        <v>11.719070148642105</v>
      </c>
      <c r="T7" s="13">
        <v>57292.93</v>
      </c>
      <c r="U7" s="13">
        <f t="shared" si="7"/>
        <v>132790.93</v>
      </c>
      <c r="V7" s="15">
        <f t="shared" si="5"/>
        <v>247.34740900793506</v>
      </c>
      <c r="W7" s="45">
        <f t="shared" si="6"/>
        <v>20.612284083994588</v>
      </c>
    </row>
    <row r="8" spans="1:23" ht="15.75">
      <c r="A8" s="12" t="s">
        <v>11</v>
      </c>
      <c r="B8" s="13">
        <v>36452</v>
      </c>
      <c r="C8" s="13">
        <v>29765.040000000001</v>
      </c>
      <c r="D8" s="13">
        <f t="shared" si="2"/>
        <v>2480.42</v>
      </c>
      <c r="E8" s="13">
        <v>893</v>
      </c>
      <c r="F8" s="13">
        <v>788.6</v>
      </c>
      <c r="G8" s="13">
        <f t="shared" si="3"/>
        <v>798.82</v>
      </c>
      <c r="H8" s="17"/>
      <c r="I8" s="13">
        <f t="shared" si="0"/>
        <v>164034</v>
      </c>
      <c r="J8" s="13">
        <v>215000</v>
      </c>
      <c r="K8" s="14">
        <v>2.3E-2</v>
      </c>
      <c r="L8" s="17"/>
      <c r="M8" s="13">
        <f>J8-I8</f>
        <v>50966</v>
      </c>
      <c r="N8" s="13" t="s">
        <v>40</v>
      </c>
      <c r="O8" s="13" t="s">
        <v>37</v>
      </c>
      <c r="P8" s="13">
        <f t="shared" si="8"/>
        <v>50966</v>
      </c>
      <c r="Q8" s="22">
        <f t="shared" si="4"/>
        <v>63.801607370872034</v>
      </c>
      <c r="R8" s="22">
        <f t="shared" si="1"/>
        <v>5.3168006142393365</v>
      </c>
      <c r="T8" s="13">
        <v>31429.25</v>
      </c>
      <c r="U8" s="13">
        <f t="shared" si="7"/>
        <v>82395.25</v>
      </c>
      <c r="V8" s="15">
        <f t="shared" si="5"/>
        <v>103.14620314964571</v>
      </c>
      <c r="W8" s="45">
        <f t="shared" si="6"/>
        <v>8.5955169291371423</v>
      </c>
    </row>
    <row r="9" spans="1:23" ht="15.75">
      <c r="A9" s="12" t="s">
        <v>12</v>
      </c>
      <c r="B9" s="13">
        <v>35932</v>
      </c>
      <c r="C9" s="13">
        <v>29390.639999999999</v>
      </c>
      <c r="D9" s="13">
        <f t="shared" si="2"/>
        <v>2449.2199999999998</v>
      </c>
      <c r="E9" s="13">
        <v>1112</v>
      </c>
      <c r="F9" s="13">
        <v>838.4</v>
      </c>
      <c r="G9" s="13">
        <f t="shared" si="3"/>
        <v>498.81999999999982</v>
      </c>
      <c r="H9" s="17"/>
      <c r="I9" s="13">
        <f t="shared" si="0"/>
        <v>161694</v>
      </c>
      <c r="J9" s="13">
        <v>206000</v>
      </c>
      <c r="K9" s="14">
        <v>2.1999999999999999E-2</v>
      </c>
      <c r="L9" s="17"/>
      <c r="M9" s="13">
        <f>J9-I9</f>
        <v>44306</v>
      </c>
      <c r="N9" s="13" t="s">
        <v>40</v>
      </c>
      <c r="O9" s="13" t="s">
        <v>37</v>
      </c>
      <c r="P9" s="13">
        <f t="shared" si="8"/>
        <v>44306</v>
      </c>
      <c r="Q9" s="22">
        <f t="shared" si="4"/>
        <v>88.821619020889329</v>
      </c>
      <c r="R9" s="22">
        <f t="shared" si="1"/>
        <v>7.4018015850741108</v>
      </c>
      <c r="T9" s="13">
        <v>39173.980000000003</v>
      </c>
      <c r="U9" s="13">
        <f t="shared" si="7"/>
        <v>83479.98000000001</v>
      </c>
      <c r="V9" s="15">
        <f t="shared" si="5"/>
        <v>167.35491760554919</v>
      </c>
      <c r="W9" s="45">
        <f t="shared" si="6"/>
        <v>13.946243133795766</v>
      </c>
    </row>
    <row r="10" spans="1:23" ht="15.75">
      <c r="A10" s="12" t="s">
        <v>13</v>
      </c>
      <c r="B10" s="13">
        <v>32916</v>
      </c>
      <c r="C10" s="13">
        <v>27219.119999999999</v>
      </c>
      <c r="D10" s="13">
        <f t="shared" si="2"/>
        <v>2268.2599999999998</v>
      </c>
      <c r="E10" s="13">
        <v>996</v>
      </c>
      <c r="F10" s="13">
        <v>746.9</v>
      </c>
      <c r="G10" s="13">
        <f t="shared" si="3"/>
        <v>525.35999999999979</v>
      </c>
      <c r="H10" s="17"/>
      <c r="I10" s="13">
        <f t="shared" si="0"/>
        <v>148122</v>
      </c>
      <c r="J10" s="13">
        <v>199000</v>
      </c>
      <c r="K10" s="14">
        <v>8.0000000000000002E-3</v>
      </c>
      <c r="L10" s="17"/>
      <c r="M10" s="13">
        <f>J10-I10</f>
        <v>50878</v>
      </c>
      <c r="N10" s="13" t="s">
        <v>40</v>
      </c>
      <c r="O10" s="13" t="s">
        <v>37</v>
      </c>
      <c r="P10" s="13">
        <f t="shared" si="8"/>
        <v>50878</v>
      </c>
      <c r="Q10" s="22">
        <f t="shared" si="4"/>
        <v>96.844068828993485</v>
      </c>
      <c r="R10" s="22">
        <f t="shared" si="1"/>
        <v>8.0703390690827899</v>
      </c>
      <c r="T10" s="13">
        <v>13098.37</v>
      </c>
      <c r="U10" s="13">
        <f t="shared" si="7"/>
        <v>63976.37</v>
      </c>
      <c r="V10" s="15">
        <f t="shared" si="5"/>
        <v>121.77624866758038</v>
      </c>
      <c r="W10" s="45">
        <f t="shared" si="6"/>
        <v>10.148020722298364</v>
      </c>
    </row>
    <row r="11" spans="1:23">
      <c r="A11" s="12" t="s">
        <v>14</v>
      </c>
      <c r="B11" s="13">
        <v>35100</v>
      </c>
      <c r="C11" s="13">
        <v>28791.599999999999</v>
      </c>
      <c r="D11" s="13">
        <f t="shared" si="2"/>
        <v>2399.2999999999997</v>
      </c>
      <c r="E11" s="13">
        <v>1778</v>
      </c>
      <c r="F11" s="13">
        <v>882.9</v>
      </c>
      <c r="G11" s="43">
        <f t="shared" si="3"/>
        <v>-261.60000000000025</v>
      </c>
      <c r="H11" s="17"/>
      <c r="I11" s="13">
        <f t="shared" si="0"/>
        <v>157950</v>
      </c>
      <c r="J11" s="13">
        <v>349000</v>
      </c>
      <c r="K11" s="14">
        <v>1.2999999999999999E-2</v>
      </c>
      <c r="L11" s="17"/>
      <c r="M11" s="13">
        <f>J11-I11</f>
        <v>191050</v>
      </c>
      <c r="N11" s="13" t="s">
        <v>41</v>
      </c>
      <c r="O11" s="13" t="s">
        <v>37</v>
      </c>
      <c r="P11" s="13">
        <f t="shared" si="8"/>
        <v>191050</v>
      </c>
      <c r="Q11" s="22">
        <f t="shared" si="4"/>
        <v>-730.31345565749166</v>
      </c>
      <c r="R11" s="44">
        <f t="shared" si="1"/>
        <v>-60.859454638124305</v>
      </c>
      <c r="T11" s="54" t="s">
        <v>42</v>
      </c>
      <c r="U11" s="55"/>
      <c r="V11" s="55"/>
      <c r="W11" s="56"/>
    </row>
    <row r="12" spans="1:23" ht="15.75">
      <c r="A12" s="12" t="s">
        <v>15</v>
      </c>
      <c r="B12" s="13">
        <v>41704</v>
      </c>
      <c r="C12" s="13">
        <v>33546.480000000003</v>
      </c>
      <c r="D12" s="13">
        <f t="shared" si="2"/>
        <v>2795.5400000000004</v>
      </c>
      <c r="E12" s="13">
        <v>1392</v>
      </c>
      <c r="F12" s="13">
        <v>934.2</v>
      </c>
      <c r="G12" s="13">
        <f t="shared" si="3"/>
        <v>469.34000000000037</v>
      </c>
      <c r="H12" s="17"/>
      <c r="I12" s="13">
        <f t="shared" si="0"/>
        <v>187668</v>
      </c>
      <c r="J12" s="13">
        <v>289000</v>
      </c>
      <c r="K12" s="14">
        <v>1.7999999999999999E-2</v>
      </c>
      <c r="L12" s="17"/>
      <c r="M12" s="13">
        <f>J12-I12</f>
        <v>101332</v>
      </c>
      <c r="N12" s="13" t="s">
        <v>40</v>
      </c>
      <c r="O12" s="13" t="s">
        <v>37</v>
      </c>
      <c r="P12" s="13">
        <f t="shared" si="8"/>
        <v>101332</v>
      </c>
      <c r="Q12" s="22">
        <f t="shared" si="4"/>
        <v>215.90318319342038</v>
      </c>
      <c r="R12" s="22">
        <f t="shared" si="1"/>
        <v>17.991931932785032</v>
      </c>
      <c r="T12" s="13">
        <v>109435.33</v>
      </c>
      <c r="U12" s="13">
        <f>T12+P12</f>
        <v>210767.33000000002</v>
      </c>
      <c r="V12" s="33">
        <f>U12/G12</f>
        <v>449.07173903779744</v>
      </c>
      <c r="W12" s="45">
        <f>V12/12</f>
        <v>37.422644919816456</v>
      </c>
    </row>
    <row r="13" spans="1:23" ht="15.75">
      <c r="A13" s="12" t="s">
        <v>16</v>
      </c>
      <c r="B13" s="13">
        <v>39364</v>
      </c>
      <c r="C13" s="13">
        <v>31861.68</v>
      </c>
      <c r="D13" s="13">
        <f t="shared" si="2"/>
        <v>2655.14</v>
      </c>
      <c r="E13" s="13">
        <v>1251</v>
      </c>
      <c r="F13" s="13">
        <v>861.9</v>
      </c>
      <c r="G13" s="13">
        <f t="shared" si="3"/>
        <v>542.2399999999999</v>
      </c>
      <c r="H13" s="17"/>
      <c r="I13" s="13">
        <f t="shared" si="0"/>
        <v>177138</v>
      </c>
      <c r="J13" s="13">
        <v>191000</v>
      </c>
      <c r="K13" s="14">
        <v>1.9E-2</v>
      </c>
      <c r="L13" s="17"/>
      <c r="M13" s="13">
        <f>J13-I13</f>
        <v>13862</v>
      </c>
      <c r="N13" s="13" t="s">
        <v>40</v>
      </c>
      <c r="O13" s="13" t="s">
        <v>37</v>
      </c>
      <c r="P13" s="13">
        <f t="shared" si="8"/>
        <v>13862</v>
      </c>
      <c r="Q13" s="22">
        <f t="shared" si="4"/>
        <v>25.564325759811158</v>
      </c>
      <c r="R13" s="22">
        <f t="shared" si="1"/>
        <v>2.130360479984263</v>
      </c>
      <c r="T13" s="13">
        <v>11095.16</v>
      </c>
      <c r="U13" s="13">
        <f>T13+P13</f>
        <v>24957.16</v>
      </c>
      <c r="V13" s="33">
        <f t="shared" ref="V13:V14" si="9">U13/G13</f>
        <v>46.02604012983182</v>
      </c>
      <c r="W13" s="45">
        <f t="shared" ref="W13:W14" si="10">V13/12</f>
        <v>3.8355033441526518</v>
      </c>
    </row>
    <row r="14" spans="1:23" ht="15.75">
      <c r="A14" s="12" t="s">
        <v>17</v>
      </c>
      <c r="B14" s="13">
        <v>36296</v>
      </c>
      <c r="C14" s="13">
        <v>29652.720000000001</v>
      </c>
      <c r="D14" s="13">
        <f t="shared" si="2"/>
        <v>2471.06</v>
      </c>
      <c r="E14" s="13">
        <v>1138</v>
      </c>
      <c r="F14" s="13">
        <v>827.7</v>
      </c>
      <c r="G14" s="13">
        <f t="shared" si="3"/>
        <v>505.3599999999999</v>
      </c>
      <c r="H14" s="17"/>
      <c r="I14" s="13">
        <f t="shared" si="0"/>
        <v>163332</v>
      </c>
      <c r="J14" s="13">
        <v>268000</v>
      </c>
      <c r="K14" s="14">
        <v>1.7999999999999999E-2</v>
      </c>
      <c r="L14" s="17"/>
      <c r="M14" s="13">
        <f>J14-I14</f>
        <v>104668</v>
      </c>
      <c r="N14" s="13" t="s">
        <v>40</v>
      </c>
      <c r="O14" s="13" t="s">
        <v>37</v>
      </c>
      <c r="P14" s="13">
        <f t="shared" si="8"/>
        <v>104668</v>
      </c>
      <c r="Q14" s="22">
        <f t="shared" si="4"/>
        <v>207.11571948709835</v>
      </c>
      <c r="R14" s="22">
        <f t="shared" si="1"/>
        <v>17.25964329059153</v>
      </c>
      <c r="T14" s="13">
        <v>101483</v>
      </c>
      <c r="U14" s="13">
        <f>T14+P14</f>
        <v>206151</v>
      </c>
      <c r="V14" s="33">
        <f t="shared" si="9"/>
        <v>407.92900110812104</v>
      </c>
      <c r="W14" s="45">
        <f t="shared" si="10"/>
        <v>33.994083425676756</v>
      </c>
    </row>
    <row r="16" spans="1:23" ht="14.25" customHeight="1"/>
    <row r="17" spans="1:9">
      <c r="A17" s="3" t="s">
        <v>43</v>
      </c>
    </row>
    <row r="18" spans="1:9">
      <c r="A18" s="4" t="s">
        <v>44</v>
      </c>
    </row>
    <row r="19" spans="1:9">
      <c r="A19" s="4" t="s">
        <v>45</v>
      </c>
    </row>
    <row r="20" spans="1:9">
      <c r="A20" s="4" t="s">
        <v>46</v>
      </c>
    </row>
    <row r="21" spans="1:9">
      <c r="A21" s="4" t="s">
        <v>47</v>
      </c>
    </row>
    <row r="22" spans="1:9">
      <c r="A22" s="4"/>
    </row>
    <row r="23" spans="1:9">
      <c r="A23" s="4"/>
    </row>
    <row r="24" spans="1:9">
      <c r="A24" s="5" t="s">
        <v>48</v>
      </c>
      <c r="B24" s="5" t="s">
        <v>49</v>
      </c>
      <c r="C24" s="38" t="s">
        <v>50</v>
      </c>
      <c r="D24" s="3"/>
      <c r="E24" s="3"/>
      <c r="F24" s="3"/>
      <c r="G24" s="3"/>
      <c r="H24" s="3"/>
      <c r="I24" s="3"/>
    </row>
    <row r="25" spans="1:9">
      <c r="A25" s="1" t="s">
        <v>51</v>
      </c>
      <c r="B25" s="36">
        <v>361000</v>
      </c>
      <c r="C25" s="34">
        <v>1655</v>
      </c>
      <c r="D25" s="9"/>
      <c r="E25" s="9"/>
      <c r="F25" s="9"/>
      <c r="G25" s="9"/>
      <c r="H25" s="9"/>
      <c r="I25" s="9"/>
    </row>
    <row r="26" spans="1:9">
      <c r="A26" s="1" t="s">
        <v>52</v>
      </c>
      <c r="B26" s="36">
        <v>598000</v>
      </c>
      <c r="C26" s="34">
        <v>1886</v>
      </c>
      <c r="D26" s="9"/>
      <c r="E26" s="9"/>
      <c r="F26" s="9"/>
      <c r="G26" s="9"/>
      <c r="H26" s="9"/>
      <c r="I26" s="9"/>
    </row>
    <row r="27" spans="1:9">
      <c r="A27" s="1" t="s">
        <v>53</v>
      </c>
      <c r="B27" s="36">
        <v>414000</v>
      </c>
      <c r="C27" s="34">
        <v>1512</v>
      </c>
      <c r="D27" s="9"/>
      <c r="E27" s="9"/>
      <c r="F27" s="9"/>
      <c r="G27" s="9"/>
      <c r="H27" s="9"/>
      <c r="I27" s="9"/>
    </row>
    <row r="28" spans="1:9">
      <c r="A28" s="1" t="s">
        <v>54</v>
      </c>
      <c r="B28" s="36">
        <v>536000</v>
      </c>
      <c r="C28" s="34">
        <v>1948</v>
      </c>
      <c r="D28" s="9"/>
      <c r="E28" s="9"/>
      <c r="F28" s="9"/>
      <c r="G28" s="9"/>
      <c r="H28" s="9"/>
      <c r="I28" s="9"/>
    </row>
    <row r="29" spans="1:9">
      <c r="A29" s="1" t="s">
        <v>55</v>
      </c>
      <c r="B29" s="36">
        <v>539000</v>
      </c>
      <c r="C29" s="34">
        <v>1640</v>
      </c>
      <c r="D29" s="9"/>
      <c r="E29" s="9"/>
      <c r="F29" s="9"/>
      <c r="G29" s="9"/>
      <c r="H29" s="9"/>
      <c r="I29" s="9"/>
    </row>
    <row r="30" spans="1:9">
      <c r="A30" s="1" t="s">
        <v>56</v>
      </c>
      <c r="B30" s="36">
        <v>920000</v>
      </c>
      <c r="C30" s="34">
        <v>2793</v>
      </c>
      <c r="D30" s="9"/>
      <c r="E30" s="9"/>
      <c r="F30" s="9"/>
      <c r="G30" s="9"/>
      <c r="H30" s="9"/>
      <c r="I30" s="9"/>
    </row>
    <row r="31" spans="1:9">
      <c r="A31" s="1" t="s">
        <v>57</v>
      </c>
      <c r="B31" s="36">
        <v>400000</v>
      </c>
      <c r="C31" s="34">
        <v>1534</v>
      </c>
      <c r="D31" s="9"/>
      <c r="E31" s="9"/>
      <c r="F31" s="9"/>
      <c r="G31" s="9"/>
      <c r="H31" s="9"/>
      <c r="I31" s="9"/>
    </row>
    <row r="32" spans="1:9">
      <c r="A32" s="1" t="s">
        <v>58</v>
      </c>
      <c r="B32" s="36">
        <v>580000</v>
      </c>
      <c r="C32" s="34">
        <v>2047</v>
      </c>
      <c r="D32" s="9"/>
      <c r="E32" s="9"/>
      <c r="F32" s="9"/>
      <c r="G32" s="9"/>
      <c r="H32" s="9"/>
      <c r="I32" s="9"/>
    </row>
    <row r="33" spans="1:9">
      <c r="A33" s="1" t="s">
        <v>59</v>
      </c>
      <c r="B33" s="36">
        <v>474000</v>
      </c>
      <c r="C33" s="34">
        <v>1738</v>
      </c>
      <c r="D33" s="9"/>
      <c r="E33" s="9"/>
      <c r="F33" s="9"/>
      <c r="G33" s="9"/>
      <c r="H33" s="9"/>
      <c r="I33" s="9"/>
    </row>
    <row r="34" spans="1:9">
      <c r="A34" s="1" t="s">
        <v>60</v>
      </c>
      <c r="B34" s="36">
        <v>462000</v>
      </c>
      <c r="C34" s="34">
        <v>1880</v>
      </c>
      <c r="D34" s="9"/>
      <c r="E34" s="9"/>
      <c r="F34" s="9"/>
      <c r="G34" s="9"/>
      <c r="H34" s="9"/>
      <c r="I34" s="9"/>
    </row>
    <row r="35" spans="1:9">
      <c r="A35" s="1" t="s">
        <v>61</v>
      </c>
      <c r="B35" s="36">
        <v>614000</v>
      </c>
      <c r="C35" s="34">
        <v>2566</v>
      </c>
      <c r="D35" s="9"/>
      <c r="E35" s="9"/>
      <c r="F35" s="9"/>
      <c r="G35" s="9"/>
      <c r="H35" s="9"/>
      <c r="I35" s="9"/>
    </row>
    <row r="36" spans="1:9">
      <c r="A36" s="1" t="s">
        <v>62</v>
      </c>
      <c r="B36" s="36">
        <v>782000</v>
      </c>
      <c r="C36" s="34">
        <v>2735</v>
      </c>
      <c r="D36" s="9"/>
      <c r="E36" s="9"/>
      <c r="F36" s="9"/>
      <c r="G36" s="9"/>
      <c r="H36" s="9"/>
      <c r="I36" s="9"/>
    </row>
    <row r="37" spans="1:9">
      <c r="A37" s="1" t="s">
        <v>63</v>
      </c>
      <c r="B37" s="36">
        <v>622000</v>
      </c>
      <c r="C37" s="34">
        <v>2189</v>
      </c>
      <c r="D37" s="9"/>
      <c r="E37" s="9"/>
      <c r="F37" s="9"/>
      <c r="G37" s="9"/>
      <c r="H37" s="9"/>
      <c r="I37" s="9"/>
    </row>
    <row r="38" spans="1:9">
      <c r="A38" s="1" t="s">
        <v>64</v>
      </c>
      <c r="B38" s="36">
        <v>549000</v>
      </c>
      <c r="C38" s="34">
        <v>1727</v>
      </c>
      <c r="D38" s="9"/>
      <c r="E38" s="9"/>
      <c r="F38" s="9"/>
      <c r="G38" s="9"/>
      <c r="H38" s="9"/>
      <c r="I38" s="9"/>
    </row>
    <row r="39" spans="1:9">
      <c r="A39" s="1" t="s">
        <v>65</v>
      </c>
      <c r="B39" s="36">
        <v>440000</v>
      </c>
      <c r="C39" s="34">
        <v>1542</v>
      </c>
      <c r="D39" s="9"/>
      <c r="E39" s="9"/>
      <c r="F39" s="9"/>
      <c r="G39" s="9"/>
      <c r="H39" s="9"/>
      <c r="I39" s="9"/>
    </row>
    <row r="40" spans="1:9">
      <c r="A40" s="1" t="s">
        <v>66</v>
      </c>
      <c r="B40" s="36">
        <v>479000</v>
      </c>
      <c r="C40" s="34">
        <v>1531</v>
      </c>
      <c r="D40" s="9"/>
      <c r="E40" s="9"/>
      <c r="F40" s="9"/>
      <c r="G40" s="9"/>
      <c r="H40" s="9"/>
      <c r="I40" s="9"/>
    </row>
    <row r="41" spans="1:9">
      <c r="A41" s="1" t="s">
        <v>67</v>
      </c>
      <c r="B41" s="36">
        <v>536000</v>
      </c>
      <c r="C41" s="34">
        <v>1891</v>
      </c>
      <c r="D41" s="9"/>
      <c r="E41" s="9"/>
      <c r="F41" s="9"/>
      <c r="G41" s="9"/>
      <c r="H41" s="9"/>
      <c r="I41" s="9"/>
    </row>
    <row r="42" spans="1:9">
      <c r="A42" s="1" t="s">
        <v>68</v>
      </c>
      <c r="B42" s="36">
        <v>684000</v>
      </c>
      <c r="C42" s="34">
        <v>2701</v>
      </c>
      <c r="D42" s="9"/>
      <c r="E42" s="9"/>
      <c r="F42" s="9"/>
      <c r="G42" s="9"/>
      <c r="H42" s="9"/>
      <c r="I42" s="9"/>
    </row>
    <row r="43" spans="1:9">
      <c r="A43" s="1" t="s">
        <v>69</v>
      </c>
      <c r="B43" s="36">
        <v>1362000</v>
      </c>
      <c r="C43" s="34">
        <v>3614</v>
      </c>
      <c r="D43" s="9"/>
      <c r="E43" s="9"/>
      <c r="F43" s="9"/>
      <c r="G43" s="9"/>
      <c r="H43" s="9"/>
      <c r="I43" s="9"/>
    </row>
    <row r="44" spans="1:9">
      <c r="A44" s="1" t="s">
        <v>70</v>
      </c>
      <c r="B44" s="36">
        <v>589000</v>
      </c>
      <c r="C44" s="34">
        <v>1833</v>
      </c>
      <c r="D44" s="9"/>
      <c r="E44" s="9"/>
      <c r="F44" s="9"/>
      <c r="G44" s="9"/>
      <c r="H44" s="9"/>
      <c r="I44" s="9"/>
    </row>
    <row r="45" spans="1:9">
      <c r="A45" s="1" t="s">
        <v>71</v>
      </c>
      <c r="B45" s="36">
        <v>555000</v>
      </c>
      <c r="C45" s="34">
        <v>2435</v>
      </c>
      <c r="D45" s="9"/>
      <c r="E45" s="9"/>
      <c r="F45" s="9"/>
      <c r="G45" s="9"/>
      <c r="H45" s="9"/>
      <c r="I45" s="9"/>
    </row>
    <row r="46" spans="1:9">
      <c r="A46" s="1" t="s">
        <v>72</v>
      </c>
      <c r="B46" s="36">
        <v>490000</v>
      </c>
      <c r="C46" s="34">
        <v>1793</v>
      </c>
      <c r="D46" s="9"/>
      <c r="E46" s="9"/>
      <c r="F46" s="9"/>
      <c r="G46" s="9"/>
      <c r="H46" s="9"/>
      <c r="I46" s="9"/>
    </row>
    <row r="47" spans="1:9">
      <c r="A47" s="1" t="s">
        <v>73</v>
      </c>
      <c r="B47" s="36">
        <v>633000</v>
      </c>
      <c r="C47" s="34">
        <v>2061</v>
      </c>
      <c r="D47" s="9"/>
      <c r="E47" s="9"/>
      <c r="F47" s="9"/>
      <c r="G47" s="9"/>
      <c r="H47" s="9"/>
      <c r="I47" s="9"/>
    </row>
    <row r="48" spans="1:9">
      <c r="A48" s="1" t="s">
        <v>74</v>
      </c>
      <c r="B48" s="36">
        <v>420000</v>
      </c>
      <c r="C48" s="34">
        <v>1874</v>
      </c>
      <c r="D48" s="9"/>
      <c r="E48" s="9"/>
      <c r="F48" s="9"/>
      <c r="G48" s="9"/>
      <c r="H48" s="9"/>
      <c r="I48" s="9"/>
    </row>
    <row r="49" spans="1:9">
      <c r="A49" s="1" t="s">
        <v>75</v>
      </c>
      <c r="B49" s="36">
        <v>490000</v>
      </c>
      <c r="C49" s="34">
        <v>1693</v>
      </c>
      <c r="D49" s="9"/>
      <c r="E49" s="9"/>
      <c r="F49" s="9"/>
      <c r="G49" s="9"/>
      <c r="H49" s="9"/>
      <c r="I49" s="9"/>
    </row>
    <row r="50" spans="1:9">
      <c r="A50" s="1" t="s">
        <v>76</v>
      </c>
      <c r="B50" s="36">
        <v>801000</v>
      </c>
      <c r="C50" s="34">
        <v>2235</v>
      </c>
      <c r="D50" s="9"/>
      <c r="E50" s="9"/>
      <c r="F50" s="9"/>
      <c r="G50" s="9"/>
      <c r="H50" s="9"/>
      <c r="I50" s="9"/>
    </row>
    <row r="51" spans="1:9">
      <c r="A51" s="1" t="s">
        <v>77</v>
      </c>
      <c r="B51" s="36">
        <v>582000</v>
      </c>
      <c r="C51" s="34">
        <v>2347</v>
      </c>
      <c r="D51" s="9"/>
      <c r="E51" s="9"/>
      <c r="F51" s="9"/>
      <c r="G51" s="9"/>
      <c r="H51" s="9"/>
      <c r="I51" s="9"/>
    </row>
    <row r="52" spans="1:9">
      <c r="A52" s="1" t="s">
        <v>78</v>
      </c>
      <c r="B52" s="36">
        <v>446000</v>
      </c>
      <c r="C52" s="34">
        <v>1524</v>
      </c>
      <c r="D52" s="9"/>
      <c r="E52" s="9"/>
      <c r="F52" s="9"/>
      <c r="G52" s="9"/>
      <c r="H52" s="9"/>
      <c r="I52" s="9"/>
    </row>
    <row r="53" spans="1:9">
      <c r="A53" s="1" t="s">
        <v>79</v>
      </c>
      <c r="B53" s="36">
        <v>491000</v>
      </c>
      <c r="C53" s="34">
        <v>2370</v>
      </c>
      <c r="D53" s="9"/>
      <c r="E53" s="9"/>
      <c r="F53" s="9"/>
      <c r="G53" s="9"/>
      <c r="H53" s="9"/>
      <c r="I53" s="9"/>
    </row>
    <row r="54" spans="1:9">
      <c r="A54" s="1" t="s">
        <v>80</v>
      </c>
      <c r="B54" s="36">
        <v>513000</v>
      </c>
      <c r="C54" s="34">
        <v>1738</v>
      </c>
      <c r="D54" s="9"/>
      <c r="E54" s="9"/>
      <c r="F54" s="9"/>
      <c r="G54" s="9"/>
      <c r="H54" s="9"/>
      <c r="I54" s="9"/>
    </row>
    <row r="55" spans="1:9">
      <c r="A55" s="1" t="s">
        <v>81</v>
      </c>
      <c r="B55" s="36">
        <v>691000</v>
      </c>
      <c r="C55" s="34">
        <v>2526</v>
      </c>
      <c r="D55" s="9"/>
      <c r="E55" s="9"/>
      <c r="F55" s="9"/>
      <c r="G55" s="9"/>
      <c r="H55" s="9"/>
      <c r="I55" s="9"/>
    </row>
    <row r="56" spans="1:9">
      <c r="A56" s="1" t="s">
        <v>82</v>
      </c>
      <c r="B56" s="36">
        <v>977000</v>
      </c>
      <c r="C56" s="34">
        <v>3215</v>
      </c>
      <c r="D56" s="9"/>
      <c r="E56" s="9"/>
      <c r="F56" s="9"/>
      <c r="G56" s="9"/>
      <c r="H56" s="9"/>
      <c r="I56" s="9"/>
    </row>
    <row r="57" spans="1:9">
      <c r="A57" s="6" t="s">
        <v>83</v>
      </c>
      <c r="B57" s="37">
        <f>AVERAGE(B25:B56)</f>
        <v>594687.5</v>
      </c>
      <c r="C57" s="35">
        <f>AVERAGE(C25:C56)</f>
        <v>2086.65625</v>
      </c>
      <c r="D57" s="10"/>
      <c r="E57" s="10"/>
      <c r="F57" s="10"/>
      <c r="G57" s="10"/>
      <c r="H57" s="10"/>
      <c r="I57" s="10"/>
    </row>
  </sheetData>
  <mergeCells count="2">
    <mergeCell ref="T2:W2"/>
    <mergeCell ref="T11:W11"/>
  </mergeCells>
  <hyperlinks>
    <hyperlink ref="A18" r:id="rId1" xr:uid="{D9216832-03F7-4A18-9A68-7D7BA95FF0A0}"/>
    <hyperlink ref="A20" r:id="rId2" xr:uid="{A13459FE-3362-43C1-A8C4-2D6242567A34}"/>
    <hyperlink ref="A19" r:id="rId3" xr:uid="{E84BA9D0-693C-487B-B28A-2AD79C26321E}"/>
    <hyperlink ref="A21" r:id="rId4" display="https://www.ons.gov.uk/employmentandlabourmarket/peopleinwork/earningsandworkinghours/bulletins/annualsurveyofhoursandearnings/2024?utm_source=chatgpt.com" xr:uid="{2FA3E5F0-4A9E-4052-AB60-2BEC062FBF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5D5C-9FB6-427A-BC69-A3DD51CA790C}">
  <dimension ref="A1:V57"/>
  <sheetViews>
    <sheetView topLeftCell="S1" workbookViewId="0">
      <selection activeCell="S28" sqref="S28"/>
    </sheetView>
  </sheetViews>
  <sheetFormatPr defaultRowHeight="15"/>
  <cols>
    <col min="1" max="1" width="24" customWidth="1"/>
    <col min="2" max="2" width="34" bestFit="1" customWidth="1"/>
    <col min="3" max="3" width="31.42578125" bestFit="1" customWidth="1"/>
    <col min="4" max="7" width="31.42578125" customWidth="1"/>
    <col min="8" max="8" width="50.140625" bestFit="1" customWidth="1"/>
    <col min="9" max="9" width="26" bestFit="1" customWidth="1"/>
    <col min="10" max="10" width="35.28515625" bestFit="1" customWidth="1"/>
    <col min="11" max="11" width="31.5703125" customWidth="1"/>
    <col min="12" max="12" width="21" bestFit="1" customWidth="1"/>
    <col min="13" max="13" width="16.5703125" bestFit="1" customWidth="1"/>
    <col min="14" max="14" width="25.5703125" bestFit="1" customWidth="1"/>
    <col min="15" max="15" width="32.85546875" bestFit="1" customWidth="1"/>
    <col min="16" max="16" width="18.42578125" bestFit="1" customWidth="1"/>
    <col min="17" max="17" width="16.42578125" bestFit="1" customWidth="1"/>
    <col min="19" max="19" width="42.85546875" bestFit="1" customWidth="1"/>
    <col min="20" max="20" width="32.42578125" bestFit="1" customWidth="1"/>
    <col min="21" max="21" width="29.140625" bestFit="1" customWidth="1"/>
    <col min="22" max="22" width="27.140625" bestFit="1" customWidth="1"/>
  </cols>
  <sheetData>
    <row r="1" spans="1:22" s="2" customFormat="1" ht="18.75">
      <c r="A1" s="11" t="s">
        <v>2</v>
      </c>
      <c r="B1" s="11" t="s">
        <v>18</v>
      </c>
      <c r="C1" s="11" t="s">
        <v>19</v>
      </c>
      <c r="D1" s="11" t="s">
        <v>20</v>
      </c>
      <c r="E1" s="11" t="s">
        <v>22</v>
      </c>
      <c r="F1" s="11" t="s">
        <v>23</v>
      </c>
      <c r="G1" s="16"/>
      <c r="H1" s="18" t="s">
        <v>24</v>
      </c>
      <c r="I1" s="18" t="s">
        <v>25</v>
      </c>
      <c r="J1" s="18" t="s">
        <v>26</v>
      </c>
      <c r="K1" s="16"/>
      <c r="L1" s="19" t="s">
        <v>27</v>
      </c>
      <c r="M1" s="19" t="s">
        <v>28</v>
      </c>
      <c r="N1" s="19" t="s">
        <v>29</v>
      </c>
      <c r="O1" s="20" t="s">
        <v>30</v>
      </c>
      <c r="P1" s="21" t="s">
        <v>31</v>
      </c>
      <c r="Q1" s="21" t="s">
        <v>3</v>
      </c>
      <c r="S1" s="29" t="s">
        <v>32</v>
      </c>
      <c r="T1" s="32" t="s">
        <v>33</v>
      </c>
      <c r="U1" s="31" t="s">
        <v>34</v>
      </c>
      <c r="V1" s="23" t="s">
        <v>35</v>
      </c>
    </row>
    <row r="2" spans="1:22" ht="18.75">
      <c r="A2" s="12" t="s">
        <v>4</v>
      </c>
      <c r="B2" s="13">
        <v>46904</v>
      </c>
      <c r="C2" s="13">
        <v>37290.480000000003</v>
      </c>
      <c r="D2" s="13">
        <f>C2/12</f>
        <v>3107.5400000000004</v>
      </c>
      <c r="E2" s="13">
        <v>1058</v>
      </c>
      <c r="F2" s="13">
        <f>D2-E2</f>
        <v>2049.5400000000004</v>
      </c>
      <c r="G2" s="17"/>
      <c r="H2" s="13">
        <f>B2*4.5</f>
        <v>211068</v>
      </c>
      <c r="I2" s="13">
        <v>594688</v>
      </c>
      <c r="J2" s="14">
        <v>3.0000000000000001E-3</v>
      </c>
      <c r="K2" s="17"/>
      <c r="L2" s="13">
        <f>I2-H2</f>
        <v>383620</v>
      </c>
      <c r="M2" s="13" t="s">
        <v>36</v>
      </c>
      <c r="N2" s="13" t="s">
        <v>37</v>
      </c>
      <c r="O2" s="13">
        <f>SUM(L2:N2)</f>
        <v>383620</v>
      </c>
      <c r="P2" s="22">
        <f>O2/F2</f>
        <v>187.17370727089977</v>
      </c>
      <c r="Q2" s="22">
        <f>P2/12</f>
        <v>15.597808939241647</v>
      </c>
      <c r="S2" s="13">
        <v>27330</v>
      </c>
      <c r="T2" s="13">
        <f>S2+O2</f>
        <v>410950</v>
      </c>
      <c r="U2" s="33">
        <f>T2/F2</f>
        <v>200.50840676444466</v>
      </c>
      <c r="V2" s="41">
        <f>U2/12</f>
        <v>16.709033897037056</v>
      </c>
    </row>
    <row r="3" spans="1:22" ht="18.75">
      <c r="A3" s="12" t="s">
        <v>6</v>
      </c>
      <c r="B3" s="13">
        <v>43212</v>
      </c>
      <c r="C3" s="13">
        <v>34632.239999999998</v>
      </c>
      <c r="D3" s="13">
        <f>C3/12</f>
        <v>2886.02</v>
      </c>
      <c r="E3" s="13">
        <v>889.5</v>
      </c>
      <c r="F3" s="13">
        <f t="shared" ref="F3:F14" si="0">D3-E3</f>
        <v>1996.52</v>
      </c>
      <c r="G3" s="17"/>
      <c r="H3" s="13">
        <f t="shared" ref="H3:H14" si="1">B3*4.5</f>
        <v>194454</v>
      </c>
      <c r="I3" s="13">
        <v>493000</v>
      </c>
      <c r="J3" s="14">
        <v>2E-3</v>
      </c>
      <c r="K3" s="17"/>
      <c r="L3" s="13">
        <f>I3-H3</f>
        <v>298546</v>
      </c>
      <c r="M3" s="13" t="s">
        <v>39</v>
      </c>
      <c r="N3" s="13" t="s">
        <v>37</v>
      </c>
      <c r="O3" s="13">
        <f>SUM(L3:N3)</f>
        <v>298546</v>
      </c>
      <c r="P3" s="22">
        <f t="shared" ref="P3:P14" si="2">O3/F3</f>
        <v>149.53318774667923</v>
      </c>
      <c r="Q3" s="22">
        <f t="shared" ref="Q3:Q14" si="3">P3/12</f>
        <v>12.461098978889936</v>
      </c>
      <c r="S3" s="13">
        <v>12972.95</v>
      </c>
      <c r="T3" s="13">
        <f>S3+O3</f>
        <v>311518.95</v>
      </c>
      <c r="U3" s="33">
        <f>T3/F3</f>
        <v>156.0309688858614</v>
      </c>
      <c r="V3" s="41">
        <f t="shared" ref="V3:V14" si="4">U3/12</f>
        <v>13.002580740488449</v>
      </c>
    </row>
    <row r="4" spans="1:22" ht="18.75">
      <c r="A4" s="12" t="s">
        <v>7</v>
      </c>
      <c r="B4" s="13">
        <v>37908</v>
      </c>
      <c r="C4" s="13">
        <v>30813.360000000001</v>
      </c>
      <c r="D4" s="13">
        <f t="shared" ref="D4:D14" si="5">C4/12</f>
        <v>2567.7800000000002</v>
      </c>
      <c r="E4" s="13">
        <v>833.5</v>
      </c>
      <c r="F4" s="13">
        <f t="shared" si="0"/>
        <v>1734.2800000000002</v>
      </c>
      <c r="G4" s="17"/>
      <c r="H4" s="13">
        <f t="shared" si="1"/>
        <v>170586</v>
      </c>
      <c r="I4" s="13">
        <v>230000</v>
      </c>
      <c r="J4" s="14">
        <v>1.7999999999999999E-2</v>
      </c>
      <c r="K4" s="17"/>
      <c r="L4" s="13">
        <f>I4-H4</f>
        <v>59414</v>
      </c>
      <c r="M4" s="13" t="s">
        <v>40</v>
      </c>
      <c r="N4" s="13" t="s">
        <v>37</v>
      </c>
      <c r="O4" s="13">
        <f>SUM(L4:N4)</f>
        <v>59414</v>
      </c>
      <c r="P4" s="22">
        <f t="shared" si="2"/>
        <v>34.258597227667963</v>
      </c>
      <c r="Q4" s="22">
        <f t="shared" si="3"/>
        <v>2.8548831023056636</v>
      </c>
      <c r="S4" s="13">
        <v>12644.9</v>
      </c>
      <c r="T4" s="13">
        <f>S4+O4</f>
        <v>72058.899999999994</v>
      </c>
      <c r="U4" s="33">
        <f t="shared" ref="U4:U14" si="6">T4/F4</f>
        <v>41.549749752058482</v>
      </c>
      <c r="V4" s="41">
        <f t="shared" si="4"/>
        <v>3.4624791460048736</v>
      </c>
    </row>
    <row r="5" spans="1:22" ht="18.75">
      <c r="A5" s="12" t="s">
        <v>8</v>
      </c>
      <c r="B5" s="13">
        <v>39260</v>
      </c>
      <c r="C5" s="13">
        <v>31786.799999999999</v>
      </c>
      <c r="D5" s="13">
        <f t="shared" si="5"/>
        <v>2648.9</v>
      </c>
      <c r="E5" s="13">
        <v>895.2</v>
      </c>
      <c r="F5" s="13">
        <f t="shared" si="0"/>
        <v>1753.7</v>
      </c>
      <c r="G5" s="17"/>
      <c r="H5" s="13">
        <f t="shared" si="1"/>
        <v>176670</v>
      </c>
      <c r="I5" s="13">
        <v>249000</v>
      </c>
      <c r="J5" s="14">
        <v>2.7E-2</v>
      </c>
      <c r="K5" s="17"/>
      <c r="L5" s="13">
        <f>I5-H5</f>
        <v>72330</v>
      </c>
      <c r="M5" s="13" t="s">
        <v>40</v>
      </c>
      <c r="N5" s="13" t="s">
        <v>37</v>
      </c>
      <c r="O5" s="13">
        <f>SUM(L5:N5)</f>
        <v>72330</v>
      </c>
      <c r="P5" s="22">
        <f t="shared" si="2"/>
        <v>41.244226492558589</v>
      </c>
      <c r="Q5" s="22">
        <f t="shared" si="3"/>
        <v>3.4370188743798824</v>
      </c>
      <c r="S5" s="13">
        <v>28000.86</v>
      </c>
      <c r="T5" s="13">
        <f>S5+O5</f>
        <v>100330.86</v>
      </c>
      <c r="U5" s="33">
        <f t="shared" si="6"/>
        <v>57.210959685236929</v>
      </c>
      <c r="V5" s="41">
        <f t="shared" si="4"/>
        <v>4.7675799737697444</v>
      </c>
    </row>
    <row r="6" spans="1:22" ht="18.75">
      <c r="A6" s="12" t="s">
        <v>9</v>
      </c>
      <c r="B6" s="13">
        <v>36452</v>
      </c>
      <c r="C6" s="13">
        <v>29765.040000000001</v>
      </c>
      <c r="D6" s="13">
        <f t="shared" si="5"/>
        <v>2480.42</v>
      </c>
      <c r="E6" s="13">
        <v>836</v>
      </c>
      <c r="F6" s="13">
        <f t="shared" si="0"/>
        <v>1644.42</v>
      </c>
      <c r="G6" s="17"/>
      <c r="H6" s="13">
        <f t="shared" si="1"/>
        <v>164034</v>
      </c>
      <c r="I6" s="13">
        <v>182000</v>
      </c>
      <c r="J6" s="14">
        <v>3.6999999999999998E-2</v>
      </c>
      <c r="K6" s="17"/>
      <c r="L6" s="13">
        <f>I6-H6</f>
        <v>17966</v>
      </c>
      <c r="M6" s="13" t="s">
        <v>40</v>
      </c>
      <c r="N6" s="13" t="s">
        <v>37</v>
      </c>
      <c r="O6" s="13">
        <f t="shared" ref="O6" si="7">SUM(L6:N6)</f>
        <v>17966</v>
      </c>
      <c r="P6" s="22">
        <f t="shared" si="2"/>
        <v>10.92543267535058</v>
      </c>
      <c r="Q6" s="22">
        <f t="shared" si="3"/>
        <v>0.91045272294588164</v>
      </c>
      <c r="S6" s="13">
        <v>6734</v>
      </c>
      <c r="T6" s="13">
        <f>S6+O6</f>
        <v>24700</v>
      </c>
      <c r="U6" s="33">
        <f t="shared" si="6"/>
        <v>15.020493547877063</v>
      </c>
      <c r="V6" s="41">
        <f t="shared" si="4"/>
        <v>1.251707795656422</v>
      </c>
    </row>
    <row r="7" spans="1:22" ht="18.75">
      <c r="A7" s="12" t="s">
        <v>10</v>
      </c>
      <c r="B7" s="13">
        <v>36556</v>
      </c>
      <c r="C7" s="13">
        <v>29839.919999999998</v>
      </c>
      <c r="D7" s="13">
        <f t="shared" si="5"/>
        <v>2486.66</v>
      </c>
      <c r="E7" s="13">
        <v>851.8</v>
      </c>
      <c r="F7" s="13">
        <f t="shared" si="0"/>
        <v>1634.86</v>
      </c>
      <c r="G7" s="17"/>
      <c r="H7" s="13">
        <f t="shared" si="1"/>
        <v>164502</v>
      </c>
      <c r="I7" s="13">
        <v>240000</v>
      </c>
      <c r="J7" s="14">
        <v>1.7999999999999999E-2</v>
      </c>
      <c r="K7" s="17"/>
      <c r="L7" s="13">
        <f>I7-H7</f>
        <v>75498</v>
      </c>
      <c r="M7" s="13" t="s">
        <v>40</v>
      </c>
      <c r="N7" s="13" t="s">
        <v>37</v>
      </c>
      <c r="O7" s="13">
        <f t="shared" ref="O7" si="8">SUM(L7:N7)</f>
        <v>75498</v>
      </c>
      <c r="P7" s="22">
        <f t="shared" si="2"/>
        <v>46.18010104840782</v>
      </c>
      <c r="Q7" s="22">
        <f t="shared" si="3"/>
        <v>3.848341754033985</v>
      </c>
      <c r="S7" s="13">
        <v>17752.18</v>
      </c>
      <c r="T7" s="13">
        <f>S7+O7</f>
        <v>93250.18</v>
      </c>
      <c r="U7" s="33">
        <f t="shared" si="6"/>
        <v>57.038633277467184</v>
      </c>
      <c r="V7" s="41">
        <f t="shared" si="4"/>
        <v>4.753219439788932</v>
      </c>
    </row>
    <row r="8" spans="1:22" ht="18.75">
      <c r="A8" s="12" t="s">
        <v>11</v>
      </c>
      <c r="B8" s="13">
        <v>36452</v>
      </c>
      <c r="C8" s="13">
        <v>29765.040000000001</v>
      </c>
      <c r="D8" s="13">
        <f t="shared" si="5"/>
        <v>2480.42</v>
      </c>
      <c r="E8" s="13">
        <v>788.6</v>
      </c>
      <c r="F8" s="13">
        <f t="shared" si="0"/>
        <v>1691.8200000000002</v>
      </c>
      <c r="G8" s="17"/>
      <c r="H8" s="13">
        <f t="shared" si="1"/>
        <v>164034</v>
      </c>
      <c r="I8" s="13">
        <v>215000</v>
      </c>
      <c r="J8" s="14">
        <v>2.3E-2</v>
      </c>
      <c r="K8" s="17"/>
      <c r="L8" s="13">
        <f>I8-H8</f>
        <v>50966</v>
      </c>
      <c r="M8" s="13" t="s">
        <v>40</v>
      </c>
      <c r="N8" s="13" t="s">
        <v>37</v>
      </c>
      <c r="O8" s="13">
        <f t="shared" ref="O8" si="9">SUM(L8:N8)</f>
        <v>50966</v>
      </c>
      <c r="P8" s="22">
        <f t="shared" si="2"/>
        <v>30.12495419134423</v>
      </c>
      <c r="Q8" s="22">
        <f t="shared" si="3"/>
        <v>2.5104128492786857</v>
      </c>
      <c r="S8" s="13">
        <v>15178.82</v>
      </c>
      <c r="T8" s="13">
        <f>S8+O8</f>
        <v>66144.820000000007</v>
      </c>
      <c r="U8" s="33">
        <f t="shared" si="6"/>
        <v>39.096842453688929</v>
      </c>
      <c r="V8" s="41">
        <f t="shared" si="4"/>
        <v>3.2580702044740772</v>
      </c>
    </row>
    <row r="9" spans="1:22" ht="18.75">
      <c r="A9" s="12" t="s">
        <v>12</v>
      </c>
      <c r="B9" s="13">
        <v>35932</v>
      </c>
      <c r="C9" s="13">
        <v>29390.639999999999</v>
      </c>
      <c r="D9" s="13">
        <f t="shared" si="5"/>
        <v>2449.2199999999998</v>
      </c>
      <c r="E9" s="13">
        <v>838.4</v>
      </c>
      <c r="F9" s="13">
        <f t="shared" si="0"/>
        <v>1610.8199999999997</v>
      </c>
      <c r="G9" s="17"/>
      <c r="H9" s="13">
        <f t="shared" si="1"/>
        <v>161694</v>
      </c>
      <c r="I9" s="13">
        <v>206000</v>
      </c>
      <c r="J9" s="14">
        <v>2.1999999999999999E-2</v>
      </c>
      <c r="K9" s="17"/>
      <c r="L9" s="13">
        <f>I9-H9</f>
        <v>44306</v>
      </c>
      <c r="M9" s="13" t="s">
        <v>40</v>
      </c>
      <c r="N9" s="13" t="s">
        <v>37</v>
      </c>
      <c r="O9" s="13">
        <f t="shared" ref="O9" si="10">SUM(L9:N9)</f>
        <v>44306</v>
      </c>
      <c r="P9" s="22">
        <f t="shared" si="2"/>
        <v>27.505245775443569</v>
      </c>
      <c r="Q9" s="22">
        <f t="shared" si="3"/>
        <v>2.2921038146202974</v>
      </c>
      <c r="S9" s="13">
        <v>13897.3</v>
      </c>
      <c r="T9" s="13">
        <f>S9+O9</f>
        <v>58203.3</v>
      </c>
      <c r="U9" s="33">
        <f t="shared" si="6"/>
        <v>36.132715014713014</v>
      </c>
      <c r="V9" s="41">
        <f t="shared" si="4"/>
        <v>3.0110595845594177</v>
      </c>
    </row>
    <row r="10" spans="1:22" ht="18.75">
      <c r="A10" s="12" t="s">
        <v>13</v>
      </c>
      <c r="B10" s="13">
        <v>32916</v>
      </c>
      <c r="C10" s="13">
        <v>27219.119999999999</v>
      </c>
      <c r="D10" s="13">
        <f t="shared" si="5"/>
        <v>2268.2599999999998</v>
      </c>
      <c r="E10" s="13">
        <v>746.9</v>
      </c>
      <c r="F10" s="13">
        <f t="shared" si="0"/>
        <v>1521.3599999999997</v>
      </c>
      <c r="G10" s="17"/>
      <c r="H10" s="13">
        <f t="shared" si="1"/>
        <v>148122</v>
      </c>
      <c r="I10" s="13">
        <v>199000</v>
      </c>
      <c r="J10" s="14">
        <v>8.0000000000000002E-3</v>
      </c>
      <c r="K10" s="17"/>
      <c r="L10" s="13">
        <f>I10-H10</f>
        <v>50878</v>
      </c>
      <c r="M10" s="13" t="s">
        <v>40</v>
      </c>
      <c r="N10" s="13" t="s">
        <v>37</v>
      </c>
      <c r="O10" s="13">
        <f t="shared" ref="O10" si="11">SUM(L10:N10)</f>
        <v>50878</v>
      </c>
      <c r="P10" s="22">
        <f t="shared" si="2"/>
        <v>33.44244623231846</v>
      </c>
      <c r="Q10" s="22">
        <f t="shared" si="3"/>
        <v>2.7868705193598715</v>
      </c>
      <c r="S10" s="13">
        <v>4814.3100000000004</v>
      </c>
      <c r="T10" s="13">
        <f>S10+O10</f>
        <v>55692.31</v>
      </c>
      <c r="U10" s="33">
        <f t="shared" si="6"/>
        <v>36.606924067939218</v>
      </c>
      <c r="V10" s="41">
        <f t="shared" si="4"/>
        <v>3.0505770056616015</v>
      </c>
    </row>
    <row r="11" spans="1:22" ht="18.75">
      <c r="A11" s="12" t="s">
        <v>14</v>
      </c>
      <c r="B11" s="13">
        <v>35100</v>
      </c>
      <c r="C11" s="13">
        <v>28791.599999999999</v>
      </c>
      <c r="D11" s="13">
        <f t="shared" si="5"/>
        <v>2399.2999999999997</v>
      </c>
      <c r="E11" s="13">
        <v>882.9</v>
      </c>
      <c r="F11" s="13">
        <f t="shared" si="0"/>
        <v>1516.3999999999996</v>
      </c>
      <c r="G11" s="17"/>
      <c r="H11" s="13">
        <f t="shared" si="1"/>
        <v>157950</v>
      </c>
      <c r="I11" s="13">
        <v>349000</v>
      </c>
      <c r="J11" s="14">
        <v>1.2999999999999999E-2</v>
      </c>
      <c r="K11" s="17"/>
      <c r="L11" s="13">
        <f>I11-H11</f>
        <v>191050</v>
      </c>
      <c r="M11" s="13" t="s">
        <v>41</v>
      </c>
      <c r="N11" s="13" t="s">
        <v>37</v>
      </c>
      <c r="O11" s="13">
        <f t="shared" ref="O11" si="12">SUM(L11:N11)</f>
        <v>191050</v>
      </c>
      <c r="P11" s="22">
        <f t="shared" si="2"/>
        <v>125.98918491163285</v>
      </c>
      <c r="Q11" s="22">
        <f t="shared" si="3"/>
        <v>10.49909874263607</v>
      </c>
      <c r="S11" s="13">
        <v>53280.81</v>
      </c>
      <c r="T11" s="13">
        <f>S11+O11</f>
        <v>244330.81</v>
      </c>
      <c r="U11" s="33">
        <f t="shared" si="6"/>
        <v>161.1255671326827</v>
      </c>
      <c r="V11" s="41">
        <f t="shared" si="4"/>
        <v>13.427130594390226</v>
      </c>
    </row>
    <row r="12" spans="1:22" ht="18.75">
      <c r="A12" s="12" t="s">
        <v>15</v>
      </c>
      <c r="B12" s="13">
        <v>41704</v>
      </c>
      <c r="C12" s="13">
        <v>33546.480000000003</v>
      </c>
      <c r="D12" s="13">
        <f t="shared" si="5"/>
        <v>2795.5400000000004</v>
      </c>
      <c r="E12" s="13">
        <v>934.2</v>
      </c>
      <c r="F12" s="13">
        <f t="shared" si="0"/>
        <v>1861.3400000000004</v>
      </c>
      <c r="G12" s="17"/>
      <c r="H12" s="13">
        <f t="shared" si="1"/>
        <v>187668</v>
      </c>
      <c r="I12" s="13">
        <v>289000</v>
      </c>
      <c r="J12" s="14">
        <v>1.7999999999999999E-2</v>
      </c>
      <c r="K12" s="17"/>
      <c r="L12" s="13">
        <f>I12-H12</f>
        <v>101332</v>
      </c>
      <c r="M12" s="13" t="s">
        <v>40</v>
      </c>
      <c r="N12" s="13" t="s">
        <v>37</v>
      </c>
      <c r="O12" s="13">
        <f t="shared" ref="O12" si="13">SUM(L12:N12)</f>
        <v>101332</v>
      </c>
      <c r="P12" s="22">
        <f t="shared" si="2"/>
        <v>54.440349425682562</v>
      </c>
      <c r="Q12" s="22">
        <f t="shared" si="3"/>
        <v>4.5366957854735466</v>
      </c>
      <c r="S12" s="13">
        <v>26963.360000000001</v>
      </c>
      <c r="T12" s="13">
        <f>S12+O12</f>
        <v>128295.36</v>
      </c>
      <c r="U12" s="33">
        <f t="shared" si="6"/>
        <v>68.926343387022243</v>
      </c>
      <c r="V12" s="41">
        <f t="shared" si="4"/>
        <v>5.7438619489185205</v>
      </c>
    </row>
    <row r="13" spans="1:22" ht="18.75">
      <c r="A13" s="12" t="s">
        <v>16</v>
      </c>
      <c r="B13" s="13">
        <v>39364</v>
      </c>
      <c r="C13" s="13">
        <v>31861.68</v>
      </c>
      <c r="D13" s="13">
        <f t="shared" si="5"/>
        <v>2655.14</v>
      </c>
      <c r="E13" s="13">
        <v>861.9</v>
      </c>
      <c r="F13" s="13">
        <f t="shared" si="0"/>
        <v>1793.2399999999998</v>
      </c>
      <c r="G13" s="17"/>
      <c r="H13" s="13">
        <f t="shared" si="1"/>
        <v>177138</v>
      </c>
      <c r="I13" s="13">
        <v>191000</v>
      </c>
      <c r="J13" s="14">
        <v>1.9E-2</v>
      </c>
      <c r="K13" s="17"/>
      <c r="L13" s="13">
        <f>I13-H13</f>
        <v>13862</v>
      </c>
      <c r="M13" s="13" t="s">
        <v>40</v>
      </c>
      <c r="N13" s="13" t="s">
        <v>37</v>
      </c>
      <c r="O13" s="13">
        <f t="shared" ref="O13" si="14">SUM(L13:N13)</f>
        <v>13862</v>
      </c>
      <c r="P13" s="22">
        <f t="shared" si="2"/>
        <v>7.7301420891793633</v>
      </c>
      <c r="Q13" s="22">
        <f t="shared" si="3"/>
        <v>0.64417850743161365</v>
      </c>
      <c r="S13" s="13">
        <v>3629</v>
      </c>
      <c r="T13" s="13">
        <f>S13+O13</f>
        <v>17491</v>
      </c>
      <c r="U13" s="33">
        <f t="shared" si="6"/>
        <v>9.7538533603979403</v>
      </c>
      <c r="V13" s="41">
        <f t="shared" si="4"/>
        <v>0.81282111336649499</v>
      </c>
    </row>
    <row r="14" spans="1:22" ht="18.75">
      <c r="A14" s="12" t="s">
        <v>17</v>
      </c>
      <c r="B14" s="13">
        <v>36296</v>
      </c>
      <c r="C14" s="13">
        <v>29652.720000000001</v>
      </c>
      <c r="D14" s="13">
        <f t="shared" si="5"/>
        <v>2471.06</v>
      </c>
      <c r="E14" s="13">
        <v>827.7</v>
      </c>
      <c r="F14" s="13">
        <f t="shared" si="0"/>
        <v>1643.36</v>
      </c>
      <c r="G14" s="17"/>
      <c r="H14" s="13">
        <f t="shared" si="1"/>
        <v>163332</v>
      </c>
      <c r="I14" s="13">
        <v>268000</v>
      </c>
      <c r="J14" s="14">
        <v>1.7999999999999999E-2</v>
      </c>
      <c r="K14" s="17"/>
      <c r="L14" s="13">
        <f>I14-H14</f>
        <v>104668</v>
      </c>
      <c r="M14" s="13" t="s">
        <v>40</v>
      </c>
      <c r="N14" s="13" t="s">
        <v>37</v>
      </c>
      <c r="O14" s="13">
        <f t="shared" ref="O14" si="15">SUM(L14:N14)</f>
        <v>104668</v>
      </c>
      <c r="P14" s="22">
        <f t="shared" si="2"/>
        <v>63.691461396163959</v>
      </c>
      <c r="Q14" s="22">
        <f t="shared" si="3"/>
        <v>5.3076217830136629</v>
      </c>
      <c r="S14" s="13">
        <v>30278.16</v>
      </c>
      <c r="T14" s="13">
        <f>S14+O14</f>
        <v>134946.16</v>
      </c>
      <c r="U14" s="33">
        <f t="shared" si="6"/>
        <v>82.116006231136211</v>
      </c>
      <c r="V14" s="41">
        <f t="shared" si="4"/>
        <v>6.8430005192613512</v>
      </c>
    </row>
    <row r="16" spans="1:22" ht="14.25" customHeight="1"/>
    <row r="17" spans="1:8">
      <c r="A17" s="3" t="s">
        <v>43</v>
      </c>
    </row>
    <row r="18" spans="1:8">
      <c r="A18" s="4" t="s">
        <v>44</v>
      </c>
    </row>
    <row r="19" spans="1:8">
      <c r="A19" s="4" t="s">
        <v>45</v>
      </c>
    </row>
    <row r="20" spans="1:8">
      <c r="A20" s="4" t="s">
        <v>46</v>
      </c>
    </row>
    <row r="21" spans="1:8">
      <c r="A21" s="4" t="s">
        <v>47</v>
      </c>
    </row>
    <row r="22" spans="1:8">
      <c r="A22" s="4"/>
    </row>
    <row r="23" spans="1:8">
      <c r="A23" s="4"/>
    </row>
    <row r="24" spans="1:8">
      <c r="A24" s="5" t="s">
        <v>48</v>
      </c>
      <c r="B24" s="5" t="s">
        <v>49</v>
      </c>
      <c r="C24" s="3"/>
      <c r="D24" s="3"/>
      <c r="E24" s="3"/>
      <c r="F24" s="3"/>
      <c r="G24" s="3"/>
      <c r="H24" s="3"/>
    </row>
    <row r="25" spans="1:8">
      <c r="A25" s="1" t="s">
        <v>51</v>
      </c>
      <c r="B25" s="7">
        <v>361000</v>
      </c>
      <c r="C25" s="9"/>
      <c r="D25" s="9"/>
      <c r="E25" s="9"/>
      <c r="F25" s="9"/>
      <c r="G25" s="9"/>
      <c r="H25" s="9"/>
    </row>
    <row r="26" spans="1:8">
      <c r="A26" s="1" t="s">
        <v>52</v>
      </c>
      <c r="B26" s="7">
        <v>598000</v>
      </c>
      <c r="C26" s="9"/>
      <c r="D26" s="9"/>
      <c r="E26" s="9"/>
      <c r="F26" s="9"/>
      <c r="G26" s="9"/>
      <c r="H26" s="9"/>
    </row>
    <row r="27" spans="1:8">
      <c r="A27" s="1" t="s">
        <v>53</v>
      </c>
      <c r="B27" s="7">
        <v>414000</v>
      </c>
      <c r="C27" s="9"/>
      <c r="D27" s="9"/>
      <c r="E27" s="9"/>
      <c r="F27" s="9"/>
      <c r="G27" s="9"/>
      <c r="H27" s="9"/>
    </row>
    <row r="28" spans="1:8">
      <c r="A28" s="1" t="s">
        <v>54</v>
      </c>
      <c r="B28" s="7">
        <v>536000</v>
      </c>
      <c r="C28" s="9"/>
      <c r="D28" s="9"/>
      <c r="E28" s="9"/>
      <c r="F28" s="9"/>
      <c r="G28" s="9"/>
      <c r="H28" s="9"/>
    </row>
    <row r="29" spans="1:8">
      <c r="A29" s="1" t="s">
        <v>55</v>
      </c>
      <c r="B29" s="7">
        <v>539000</v>
      </c>
      <c r="C29" s="9"/>
      <c r="D29" s="9"/>
      <c r="E29" s="9"/>
      <c r="F29" s="9"/>
      <c r="G29" s="9"/>
      <c r="H29" s="9"/>
    </row>
    <row r="30" spans="1:8">
      <c r="A30" s="1" t="s">
        <v>56</v>
      </c>
      <c r="B30" s="7">
        <v>920000</v>
      </c>
      <c r="C30" s="9"/>
      <c r="D30" s="9"/>
      <c r="E30" s="9"/>
      <c r="F30" s="9"/>
      <c r="G30" s="9"/>
      <c r="H30" s="9"/>
    </row>
    <row r="31" spans="1:8">
      <c r="A31" s="1" t="s">
        <v>57</v>
      </c>
      <c r="B31" s="7">
        <v>400000</v>
      </c>
      <c r="C31" s="9"/>
      <c r="D31" s="9"/>
      <c r="E31" s="9"/>
      <c r="F31" s="9"/>
      <c r="G31" s="9"/>
      <c r="H31" s="9"/>
    </row>
    <row r="32" spans="1:8">
      <c r="A32" s="1" t="s">
        <v>58</v>
      </c>
      <c r="B32" s="7">
        <v>580000</v>
      </c>
      <c r="C32" s="9"/>
      <c r="D32" s="9"/>
      <c r="E32" s="9"/>
      <c r="F32" s="9"/>
      <c r="G32" s="9"/>
      <c r="H32" s="9"/>
    </row>
    <row r="33" spans="1:8">
      <c r="A33" s="1" t="s">
        <v>59</v>
      </c>
      <c r="B33" s="7">
        <v>474000</v>
      </c>
      <c r="C33" s="9"/>
      <c r="D33" s="9"/>
      <c r="E33" s="9"/>
      <c r="F33" s="9"/>
      <c r="G33" s="9"/>
      <c r="H33" s="9"/>
    </row>
    <row r="34" spans="1:8">
      <c r="A34" s="1" t="s">
        <v>60</v>
      </c>
      <c r="B34" s="7">
        <v>462000</v>
      </c>
      <c r="C34" s="9"/>
      <c r="D34" s="9"/>
      <c r="E34" s="9"/>
      <c r="F34" s="9"/>
      <c r="G34" s="9"/>
      <c r="H34" s="9"/>
    </row>
    <row r="35" spans="1:8">
      <c r="A35" s="1" t="s">
        <v>61</v>
      </c>
      <c r="B35" s="7">
        <v>614000</v>
      </c>
      <c r="C35" s="9"/>
      <c r="D35" s="9"/>
      <c r="E35" s="9"/>
      <c r="F35" s="9"/>
      <c r="G35" s="9"/>
      <c r="H35" s="9"/>
    </row>
    <row r="36" spans="1:8">
      <c r="A36" s="1" t="s">
        <v>62</v>
      </c>
      <c r="B36" s="7">
        <v>782000</v>
      </c>
      <c r="C36" s="9"/>
      <c r="D36" s="9"/>
      <c r="E36" s="9"/>
      <c r="F36" s="9"/>
      <c r="G36" s="9"/>
      <c r="H36" s="9"/>
    </row>
    <row r="37" spans="1:8">
      <c r="A37" s="1" t="s">
        <v>63</v>
      </c>
      <c r="B37" s="7">
        <v>622000</v>
      </c>
      <c r="C37" s="9"/>
      <c r="D37" s="9"/>
      <c r="E37" s="9"/>
      <c r="F37" s="9"/>
      <c r="G37" s="9"/>
      <c r="H37" s="9"/>
    </row>
    <row r="38" spans="1:8">
      <c r="A38" s="1" t="s">
        <v>64</v>
      </c>
      <c r="B38" s="7">
        <v>549000</v>
      </c>
      <c r="C38" s="9"/>
      <c r="D38" s="9"/>
      <c r="E38" s="9"/>
      <c r="F38" s="9"/>
      <c r="G38" s="9"/>
      <c r="H38" s="9"/>
    </row>
    <row r="39" spans="1:8">
      <c r="A39" s="1" t="s">
        <v>65</v>
      </c>
      <c r="B39" s="7">
        <v>440000</v>
      </c>
      <c r="C39" s="9"/>
      <c r="D39" s="9"/>
      <c r="E39" s="9"/>
      <c r="F39" s="9"/>
      <c r="G39" s="9"/>
      <c r="H39" s="9"/>
    </row>
    <row r="40" spans="1:8">
      <c r="A40" s="1" t="s">
        <v>66</v>
      </c>
      <c r="B40" s="7">
        <v>479000</v>
      </c>
      <c r="C40" s="9"/>
      <c r="D40" s="9"/>
      <c r="E40" s="9"/>
      <c r="F40" s="9"/>
      <c r="G40" s="9"/>
      <c r="H40" s="9"/>
    </row>
    <row r="41" spans="1:8">
      <c r="A41" s="1" t="s">
        <v>67</v>
      </c>
      <c r="B41" s="7">
        <v>536000</v>
      </c>
      <c r="C41" s="9"/>
      <c r="D41" s="9"/>
      <c r="E41" s="9"/>
      <c r="F41" s="9"/>
      <c r="G41" s="9"/>
      <c r="H41" s="9"/>
    </row>
    <row r="42" spans="1:8">
      <c r="A42" s="1" t="s">
        <v>68</v>
      </c>
      <c r="B42" s="7">
        <v>684000</v>
      </c>
      <c r="C42" s="9"/>
      <c r="D42" s="9"/>
      <c r="E42" s="9"/>
      <c r="F42" s="9"/>
      <c r="G42" s="9"/>
      <c r="H42" s="9"/>
    </row>
    <row r="43" spans="1:8">
      <c r="A43" s="1" t="s">
        <v>69</v>
      </c>
      <c r="B43" s="7">
        <v>1362000</v>
      </c>
      <c r="C43" s="9"/>
      <c r="D43" s="9"/>
      <c r="E43" s="9"/>
      <c r="F43" s="9"/>
      <c r="G43" s="9"/>
      <c r="H43" s="9"/>
    </row>
    <row r="44" spans="1:8">
      <c r="A44" s="1" t="s">
        <v>70</v>
      </c>
      <c r="B44" s="7">
        <v>589000</v>
      </c>
      <c r="C44" s="9"/>
      <c r="D44" s="9"/>
      <c r="E44" s="9"/>
      <c r="F44" s="9"/>
      <c r="G44" s="9"/>
      <c r="H44" s="9"/>
    </row>
    <row r="45" spans="1:8">
      <c r="A45" s="1" t="s">
        <v>71</v>
      </c>
      <c r="B45" s="7">
        <v>555000</v>
      </c>
      <c r="C45" s="9"/>
      <c r="D45" s="9"/>
      <c r="E45" s="9"/>
      <c r="F45" s="9"/>
      <c r="G45" s="9"/>
      <c r="H45" s="9"/>
    </row>
    <row r="46" spans="1:8">
      <c r="A46" s="1" t="s">
        <v>72</v>
      </c>
      <c r="B46" s="7">
        <v>490000</v>
      </c>
      <c r="C46" s="9"/>
      <c r="D46" s="9"/>
      <c r="E46" s="9"/>
      <c r="F46" s="9"/>
      <c r="G46" s="9"/>
      <c r="H46" s="9"/>
    </row>
    <row r="47" spans="1:8">
      <c r="A47" s="1" t="s">
        <v>73</v>
      </c>
      <c r="B47" s="7">
        <v>633000</v>
      </c>
      <c r="C47" s="9"/>
      <c r="D47" s="9"/>
      <c r="E47" s="9"/>
      <c r="F47" s="9"/>
      <c r="G47" s="9"/>
      <c r="H47" s="9"/>
    </row>
    <row r="48" spans="1:8">
      <c r="A48" s="1" t="s">
        <v>74</v>
      </c>
      <c r="B48" s="7">
        <v>420000</v>
      </c>
      <c r="C48" s="9"/>
      <c r="D48" s="9"/>
      <c r="E48" s="9"/>
      <c r="F48" s="9"/>
      <c r="G48" s="9"/>
      <c r="H48" s="9"/>
    </row>
    <row r="49" spans="1:8">
      <c r="A49" s="1" t="s">
        <v>75</v>
      </c>
      <c r="B49" s="7">
        <v>490000</v>
      </c>
      <c r="C49" s="9"/>
      <c r="D49" s="9"/>
      <c r="E49" s="9"/>
      <c r="F49" s="9"/>
      <c r="G49" s="9"/>
      <c r="H49" s="9"/>
    </row>
    <row r="50" spans="1:8">
      <c r="A50" s="1" t="s">
        <v>76</v>
      </c>
      <c r="B50" s="7">
        <v>801000</v>
      </c>
      <c r="C50" s="9"/>
      <c r="D50" s="9"/>
      <c r="E50" s="9"/>
      <c r="F50" s="9"/>
      <c r="G50" s="9"/>
      <c r="H50" s="9"/>
    </row>
    <row r="51" spans="1:8">
      <c r="A51" s="1" t="s">
        <v>77</v>
      </c>
      <c r="B51" s="7">
        <v>582000</v>
      </c>
      <c r="C51" s="9"/>
      <c r="D51" s="9"/>
      <c r="E51" s="9"/>
      <c r="F51" s="9"/>
      <c r="G51" s="9"/>
      <c r="H51" s="9"/>
    </row>
    <row r="52" spans="1:8">
      <c r="A52" s="1" t="s">
        <v>78</v>
      </c>
      <c r="B52" s="7">
        <v>446000</v>
      </c>
      <c r="C52" s="9"/>
      <c r="D52" s="9"/>
      <c r="E52" s="9"/>
      <c r="F52" s="9"/>
      <c r="G52" s="9"/>
      <c r="H52" s="9"/>
    </row>
    <row r="53" spans="1:8">
      <c r="A53" s="1" t="s">
        <v>79</v>
      </c>
      <c r="B53" s="7">
        <v>491000</v>
      </c>
      <c r="C53" s="9"/>
      <c r="D53" s="9"/>
      <c r="E53" s="9"/>
      <c r="F53" s="9"/>
      <c r="G53" s="9"/>
      <c r="H53" s="9"/>
    </row>
    <row r="54" spans="1:8">
      <c r="A54" s="1" t="s">
        <v>80</v>
      </c>
      <c r="B54" s="7">
        <v>513000</v>
      </c>
      <c r="C54" s="9"/>
      <c r="D54" s="9"/>
      <c r="E54" s="9"/>
      <c r="F54" s="9"/>
      <c r="G54" s="9"/>
      <c r="H54" s="9"/>
    </row>
    <row r="55" spans="1:8">
      <c r="A55" s="1" t="s">
        <v>81</v>
      </c>
      <c r="B55" s="7">
        <v>691000</v>
      </c>
      <c r="C55" s="9"/>
      <c r="D55" s="9"/>
      <c r="E55" s="9"/>
      <c r="F55" s="9"/>
      <c r="G55" s="9"/>
      <c r="H55" s="9"/>
    </row>
    <row r="56" spans="1:8">
      <c r="A56" s="1" t="s">
        <v>82</v>
      </c>
      <c r="B56" s="7">
        <v>977000</v>
      </c>
      <c r="C56" s="9"/>
      <c r="D56" s="9"/>
      <c r="E56" s="9"/>
      <c r="F56" s="9"/>
      <c r="G56" s="9"/>
      <c r="H56" s="9"/>
    </row>
    <row r="57" spans="1:8">
      <c r="A57" s="6" t="s">
        <v>83</v>
      </c>
      <c r="B57" s="8">
        <f>AVERAGE(B25:B56)</f>
        <v>594687.5</v>
      </c>
      <c r="C57" s="10"/>
      <c r="D57" s="10"/>
      <c r="E57" s="10"/>
      <c r="F57" s="10"/>
      <c r="G57" s="10"/>
      <c r="H57" s="10"/>
    </row>
  </sheetData>
  <hyperlinks>
    <hyperlink ref="A18" r:id="rId1" xr:uid="{883F269B-F06B-42EE-A590-538CFA31B9AD}"/>
    <hyperlink ref="A20" r:id="rId2" xr:uid="{1EE05C35-6E53-47B9-BC60-0953D2964838}"/>
    <hyperlink ref="A19" r:id="rId3" xr:uid="{CB4D439F-2122-418E-9568-A9C5874D7FB9}"/>
    <hyperlink ref="A21" r:id="rId4" display="https://www.ons.gov.uk/employmentandlabourmarket/peopleinwork/earningsandworkinghours/bulletins/annualsurveyofhoursandearnings/2024?utm_source=chatgpt.com" xr:uid="{7D25A147-7C25-4A9B-8497-D1301184676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55C4C-F6E9-401B-9E5C-123C4AA871EC}">
  <dimension ref="A1:F23"/>
  <sheetViews>
    <sheetView workbookViewId="0">
      <selection activeCell="E21" sqref="E21"/>
    </sheetView>
  </sheetViews>
  <sheetFormatPr defaultRowHeight="15"/>
  <cols>
    <col min="1" max="1" width="16.42578125" customWidth="1"/>
    <col min="2" max="2" width="25.85546875" bestFit="1" customWidth="1"/>
    <col min="3" max="3" width="35.28515625" bestFit="1" customWidth="1"/>
    <col min="6" max="6" width="35.28515625" bestFit="1" customWidth="1"/>
  </cols>
  <sheetData>
    <row r="1" spans="1:6" ht="18.75">
      <c r="A1" s="57" t="s">
        <v>84</v>
      </c>
      <c r="B1" s="57"/>
      <c r="C1" s="57"/>
    </row>
    <row r="2" spans="1:6" ht="18.75">
      <c r="A2" s="25" t="s">
        <v>85</v>
      </c>
      <c r="B2" s="25" t="s">
        <v>25</v>
      </c>
      <c r="C2" s="25" t="s">
        <v>86</v>
      </c>
      <c r="F2" s="24" t="s">
        <v>26</v>
      </c>
    </row>
    <row r="3" spans="1:6">
      <c r="A3" s="26">
        <v>0</v>
      </c>
      <c r="B3" s="13">
        <v>594688</v>
      </c>
      <c r="C3" s="14" t="s">
        <v>40</v>
      </c>
      <c r="F3" s="14">
        <v>3.0000000000000001E-3</v>
      </c>
    </row>
    <row r="4" spans="1:6">
      <c r="A4" s="26">
        <v>1</v>
      </c>
      <c r="B4" s="13">
        <f>B3*1.003</f>
        <v>596472.0639999999</v>
      </c>
      <c r="C4" s="13">
        <f>B4-B3</f>
        <v>1784.0639999998966</v>
      </c>
    </row>
    <row r="5" spans="1:6">
      <c r="A5" s="26">
        <v>2</v>
      </c>
      <c r="B5" s="13">
        <f>B4*1.003</f>
        <v>598261.48019199981</v>
      </c>
      <c r="C5" s="13">
        <f>B5-B4</f>
        <v>1789.4161919999169</v>
      </c>
    </row>
    <row r="6" spans="1:6">
      <c r="A6" s="26">
        <v>3</v>
      </c>
      <c r="B6" s="13">
        <f t="shared" ref="B6:B23" si="0">B5*1.003</f>
        <v>600056.2646325758</v>
      </c>
      <c r="C6" s="13">
        <f>B6-B5</f>
        <v>1794.7844405759824</v>
      </c>
    </row>
    <row r="7" spans="1:6">
      <c r="A7" s="26">
        <v>4</v>
      </c>
      <c r="B7" s="13">
        <f>B6*1.003</f>
        <v>601856.43342647341</v>
      </c>
      <c r="C7" s="13">
        <f t="shared" ref="C7:C18" si="1">B7-B6</f>
        <v>1800.1687938976102</v>
      </c>
    </row>
    <row r="8" spans="1:6">
      <c r="A8" s="26">
        <v>5</v>
      </c>
      <c r="B8" s="13">
        <f t="shared" si="0"/>
        <v>603662.00272675278</v>
      </c>
      <c r="C8" s="13">
        <f t="shared" si="1"/>
        <v>1805.5693002793705</v>
      </c>
    </row>
    <row r="9" spans="1:6">
      <c r="A9" s="26">
        <v>6</v>
      </c>
      <c r="B9" s="13">
        <f t="shared" si="0"/>
        <v>605472.98873493297</v>
      </c>
      <c r="C9" s="13">
        <f t="shared" si="1"/>
        <v>1810.9860081801889</v>
      </c>
    </row>
    <row r="10" spans="1:6">
      <c r="A10" s="26">
        <v>7</v>
      </c>
      <c r="B10" s="13">
        <f t="shared" si="0"/>
        <v>607289.40770113771</v>
      </c>
      <c r="C10" s="13">
        <f t="shared" si="1"/>
        <v>1816.4189662047429</v>
      </c>
    </row>
    <row r="11" spans="1:6">
      <c r="A11" s="26">
        <v>8</v>
      </c>
      <c r="B11" s="13">
        <f t="shared" si="0"/>
        <v>609111.27592424105</v>
      </c>
      <c r="C11" s="13">
        <f t="shared" si="1"/>
        <v>1821.8682231033454</v>
      </c>
    </row>
    <row r="12" spans="1:6">
      <c r="A12" s="26">
        <v>9</v>
      </c>
      <c r="B12" s="13">
        <f t="shared" si="0"/>
        <v>610938.6097520137</v>
      </c>
      <c r="C12" s="13">
        <f t="shared" si="1"/>
        <v>1827.3338277726434</v>
      </c>
    </row>
    <row r="13" spans="1:6">
      <c r="A13" s="26">
        <v>10</v>
      </c>
      <c r="B13" s="13">
        <f t="shared" si="0"/>
        <v>612771.42558126966</v>
      </c>
      <c r="C13" s="13">
        <f t="shared" si="1"/>
        <v>1832.8158292559674</v>
      </c>
    </row>
    <row r="14" spans="1:6">
      <c r="A14" s="26">
        <v>11</v>
      </c>
      <c r="B14" s="13">
        <f t="shared" si="0"/>
        <v>614609.73985801346</v>
      </c>
      <c r="C14" s="13">
        <f t="shared" si="1"/>
        <v>1838.3142767437967</v>
      </c>
    </row>
    <row r="15" spans="1:6">
      <c r="A15" s="26">
        <v>12</v>
      </c>
      <c r="B15" s="13">
        <f t="shared" si="0"/>
        <v>616453.56907758745</v>
      </c>
      <c r="C15" s="13">
        <f t="shared" si="1"/>
        <v>1843.8292195739923</v>
      </c>
    </row>
    <row r="16" spans="1:6">
      <c r="A16" s="26">
        <v>13</v>
      </c>
      <c r="B16" s="13">
        <f t="shared" si="0"/>
        <v>618302.92978482018</v>
      </c>
      <c r="C16" s="28">
        <f t="shared" si="1"/>
        <v>1849.3607072327286</v>
      </c>
    </row>
    <row r="17" spans="1:3">
      <c r="A17" s="27">
        <v>14</v>
      </c>
      <c r="B17" s="13">
        <f t="shared" si="0"/>
        <v>620157.83857417456</v>
      </c>
      <c r="C17" s="13">
        <f t="shared" si="1"/>
        <v>1854.9087893543765</v>
      </c>
    </row>
    <row r="18" spans="1:3">
      <c r="A18" s="26">
        <v>15</v>
      </c>
      <c r="B18" s="13">
        <f t="shared" si="0"/>
        <v>622018.31208989699</v>
      </c>
      <c r="C18" s="13">
        <f>B18-B17</f>
        <v>1860.473515722435</v>
      </c>
    </row>
    <row r="19" spans="1:3">
      <c r="A19" s="26">
        <v>16</v>
      </c>
      <c r="B19" s="13">
        <f t="shared" si="0"/>
        <v>623884.36702616664</v>
      </c>
      <c r="C19" s="13">
        <f>B19-B18</f>
        <v>1866.0549362696474</v>
      </c>
    </row>
    <row r="20" spans="1:3">
      <c r="A20" s="26">
        <v>17</v>
      </c>
      <c r="B20" s="13">
        <f t="shared" si="0"/>
        <v>625756.02012724511</v>
      </c>
      <c r="C20" s="13">
        <f>B20-B19</f>
        <v>1871.6531010784674</v>
      </c>
    </row>
    <row r="21" spans="1:3">
      <c r="A21" s="26">
        <v>18</v>
      </c>
      <c r="B21" s="13">
        <f t="shared" si="0"/>
        <v>627633.28818762675</v>
      </c>
      <c r="C21" s="13">
        <f t="shared" ref="C21:C23" si="2">B21-B20</f>
        <v>1877.2680603816407</v>
      </c>
    </row>
    <row r="22" spans="1:3">
      <c r="A22" s="26">
        <v>19</v>
      </c>
      <c r="B22" s="13">
        <f t="shared" si="0"/>
        <v>629516.18805218954</v>
      </c>
      <c r="C22" s="13">
        <f t="shared" si="2"/>
        <v>1882.8998645627871</v>
      </c>
    </row>
    <row r="23" spans="1:3">
      <c r="A23" s="26">
        <v>20</v>
      </c>
      <c r="B23" s="13">
        <f t="shared" si="0"/>
        <v>631404.73661634605</v>
      </c>
      <c r="C23" s="13">
        <f t="shared" si="2"/>
        <v>1888.5485641565174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F6B2-6349-4A18-AA6E-98BFC775633A}">
  <dimension ref="A1:F115"/>
  <sheetViews>
    <sheetView workbookViewId="0">
      <selection activeCell="C4" sqref="C4:C7"/>
    </sheetView>
  </sheetViews>
  <sheetFormatPr defaultRowHeight="15"/>
  <cols>
    <col min="2" max="2" width="25.85546875" bestFit="1" customWidth="1"/>
    <col min="3" max="3" width="28.140625" bestFit="1" customWidth="1"/>
    <col min="6" max="6" width="35.28515625" bestFit="1" customWidth="1"/>
  </cols>
  <sheetData>
    <row r="1" spans="1:6" ht="18.75">
      <c r="A1" s="58" t="s">
        <v>87</v>
      </c>
      <c r="B1" s="58"/>
      <c r="C1" s="58"/>
    </row>
    <row r="2" spans="1:6" ht="18.75">
      <c r="A2" s="24" t="s">
        <v>85</v>
      </c>
      <c r="B2" s="24" t="s">
        <v>25</v>
      </c>
      <c r="C2" s="24" t="s">
        <v>86</v>
      </c>
      <c r="F2" s="24" t="s">
        <v>26</v>
      </c>
    </row>
    <row r="3" spans="1:6">
      <c r="A3" s="39">
        <v>0</v>
      </c>
      <c r="B3" s="13">
        <v>493000</v>
      </c>
      <c r="C3" s="30" t="s">
        <v>40</v>
      </c>
      <c r="F3" s="14">
        <v>2E-3</v>
      </c>
    </row>
    <row r="4" spans="1:6">
      <c r="A4" s="39">
        <v>1</v>
      </c>
      <c r="B4" s="40">
        <f>B3*1.002</f>
        <v>493986</v>
      </c>
      <c r="C4" s="40">
        <f>B4-B3</f>
        <v>986</v>
      </c>
    </row>
    <row r="5" spans="1:6">
      <c r="A5" s="39">
        <v>2</v>
      </c>
      <c r="B5" s="40">
        <f>B4*1.002</f>
        <v>494973.97200000001</v>
      </c>
      <c r="C5" s="40">
        <f>B5-B4</f>
        <v>987.97200000000885</v>
      </c>
    </row>
    <row r="6" spans="1:6">
      <c r="A6" s="39">
        <v>3</v>
      </c>
      <c r="B6" s="40">
        <f t="shared" ref="B6:B23" si="0">B5*1.002</f>
        <v>495963.91994400002</v>
      </c>
      <c r="C6" s="40">
        <f t="shared" ref="C6:C23" si="1">B6-B5</f>
        <v>989.9479440000141</v>
      </c>
    </row>
    <row r="7" spans="1:6">
      <c r="A7" s="39">
        <v>4</v>
      </c>
      <c r="B7" s="40">
        <f t="shared" si="0"/>
        <v>496955.84778388805</v>
      </c>
      <c r="C7" s="40">
        <f t="shared" si="1"/>
        <v>991.92783988802694</v>
      </c>
    </row>
    <row r="8" spans="1:6">
      <c r="A8" s="39">
        <v>5</v>
      </c>
      <c r="B8" s="40">
        <f t="shared" si="0"/>
        <v>497949.75947945582</v>
      </c>
      <c r="C8" s="40">
        <f t="shared" si="1"/>
        <v>993.91169556777459</v>
      </c>
    </row>
    <row r="9" spans="1:6">
      <c r="A9" s="39">
        <v>6</v>
      </c>
      <c r="B9" s="40">
        <f t="shared" si="0"/>
        <v>498945.65899841476</v>
      </c>
      <c r="C9" s="40">
        <f t="shared" si="1"/>
        <v>995.89951895893319</v>
      </c>
    </row>
    <row r="10" spans="1:6">
      <c r="A10" s="39">
        <v>7</v>
      </c>
      <c r="B10" s="40">
        <f t="shared" si="0"/>
        <v>499943.55031641159</v>
      </c>
      <c r="C10" s="40">
        <f t="shared" si="1"/>
        <v>997.89131799683673</v>
      </c>
    </row>
    <row r="11" spans="1:6">
      <c r="A11" s="39">
        <v>8</v>
      </c>
      <c r="B11" s="40">
        <f t="shared" si="0"/>
        <v>500943.43741704442</v>
      </c>
      <c r="C11" s="40">
        <f t="shared" si="1"/>
        <v>999.88710063282633</v>
      </c>
    </row>
    <row r="12" spans="1:6">
      <c r="A12" s="39">
        <v>9</v>
      </c>
      <c r="B12" s="40">
        <f t="shared" si="0"/>
        <v>501945.3242918785</v>
      </c>
      <c r="C12" s="40">
        <f t="shared" si="1"/>
        <v>1001.8868748340756</v>
      </c>
    </row>
    <row r="13" spans="1:6">
      <c r="A13" s="39">
        <v>10</v>
      </c>
      <c r="B13" s="40">
        <f t="shared" si="0"/>
        <v>502949.21494046226</v>
      </c>
      <c r="C13" s="40">
        <f t="shared" si="1"/>
        <v>1003.8906485837651</v>
      </c>
    </row>
    <row r="14" spans="1:6">
      <c r="A14" s="39">
        <v>11</v>
      </c>
      <c r="B14" s="40">
        <f t="shared" si="0"/>
        <v>503955.11337034317</v>
      </c>
      <c r="C14" s="40">
        <f t="shared" si="1"/>
        <v>1005.8984298809082</v>
      </c>
    </row>
    <row r="15" spans="1:6">
      <c r="A15" s="39">
        <v>12</v>
      </c>
      <c r="B15" s="40">
        <f t="shared" si="0"/>
        <v>504963.02359708387</v>
      </c>
      <c r="C15" s="40">
        <f t="shared" si="1"/>
        <v>1007.9102267406997</v>
      </c>
    </row>
    <row r="16" spans="1:6">
      <c r="A16" s="39">
        <v>13</v>
      </c>
      <c r="B16" s="40">
        <f t="shared" si="0"/>
        <v>505972.94964427804</v>
      </c>
      <c r="C16" s="40">
        <f t="shared" si="1"/>
        <v>1009.926047194167</v>
      </c>
    </row>
    <row r="17" spans="1:3">
      <c r="A17" s="39">
        <v>14</v>
      </c>
      <c r="B17" s="40">
        <f t="shared" si="0"/>
        <v>506984.89554356661</v>
      </c>
      <c r="C17" s="40">
        <f t="shared" si="1"/>
        <v>1011.9458992885775</v>
      </c>
    </row>
    <row r="18" spans="1:3">
      <c r="A18" s="39">
        <v>15</v>
      </c>
      <c r="B18" s="40">
        <f t="shared" si="0"/>
        <v>507998.86533465376</v>
      </c>
      <c r="C18" s="40">
        <f t="shared" si="1"/>
        <v>1013.9697910871473</v>
      </c>
    </row>
    <row r="19" spans="1:3">
      <c r="A19" s="39">
        <v>16</v>
      </c>
      <c r="B19" s="40">
        <f t="shared" si="0"/>
        <v>509014.86306532309</v>
      </c>
      <c r="C19" s="40">
        <f t="shared" si="1"/>
        <v>1015.9977306693327</v>
      </c>
    </row>
    <row r="20" spans="1:3">
      <c r="A20" s="39">
        <v>17</v>
      </c>
      <c r="B20" s="40">
        <f t="shared" si="0"/>
        <v>510032.89279145375</v>
      </c>
      <c r="C20" s="40">
        <f t="shared" si="1"/>
        <v>1018.029726130655</v>
      </c>
    </row>
    <row r="21" spans="1:3">
      <c r="A21" s="39">
        <v>18</v>
      </c>
      <c r="B21" s="40">
        <f t="shared" si="0"/>
        <v>511052.95857703668</v>
      </c>
      <c r="C21" s="40">
        <f t="shared" si="1"/>
        <v>1020.065785582934</v>
      </c>
    </row>
    <row r="22" spans="1:3">
      <c r="A22" s="39">
        <v>19</v>
      </c>
      <c r="B22" s="40">
        <f t="shared" si="0"/>
        <v>512075.06449419074</v>
      </c>
      <c r="C22" s="40">
        <f t="shared" si="1"/>
        <v>1022.1059171540546</v>
      </c>
    </row>
    <row r="23" spans="1:3">
      <c r="A23" s="39">
        <v>20</v>
      </c>
      <c r="B23" s="40">
        <f t="shared" si="0"/>
        <v>513099.21462317911</v>
      </c>
      <c r="C23" s="40">
        <f t="shared" si="1"/>
        <v>1024.1501289883745</v>
      </c>
    </row>
    <row r="24" spans="1:3">
      <c r="A24" s="39">
        <v>21</v>
      </c>
      <c r="B24" s="40">
        <f>B23*1.002</f>
        <v>514125.41305242549</v>
      </c>
      <c r="C24" s="40">
        <f>B24-B23</f>
        <v>1026.1984292463749</v>
      </c>
    </row>
    <row r="25" spans="1:3">
      <c r="A25" s="39">
        <v>22</v>
      </c>
      <c r="B25" s="40">
        <f>B24*1.002</f>
        <v>515153.66387853032</v>
      </c>
      <c r="C25" s="40">
        <f>B25-B24</f>
        <v>1028.2508261048351</v>
      </c>
    </row>
    <row r="26" spans="1:3">
      <c r="A26" s="39">
        <v>23</v>
      </c>
      <c r="B26" s="40">
        <f>B25*1.002</f>
        <v>516183.97120628739</v>
      </c>
      <c r="C26" s="40">
        <f>B26-B25</f>
        <v>1030.3073277570657</v>
      </c>
    </row>
    <row r="27" spans="1:3">
      <c r="A27" s="39">
        <v>24</v>
      </c>
      <c r="B27" s="40">
        <f>B26*1.002</f>
        <v>517216.33914869995</v>
      </c>
      <c r="C27" s="40">
        <f>B27-B26</f>
        <v>1032.3679424125585</v>
      </c>
    </row>
    <row r="28" spans="1:3">
      <c r="A28" s="39">
        <v>25</v>
      </c>
      <c r="B28" s="40">
        <f>B27*1.002</f>
        <v>518250.77182699734</v>
      </c>
      <c r="C28" s="40">
        <f>B28-B27</f>
        <v>1034.4326782973949</v>
      </c>
    </row>
    <row r="29" spans="1:3">
      <c r="A29" s="39">
        <v>26</v>
      </c>
      <c r="B29" s="40">
        <f>B28*1.002</f>
        <v>519287.27337065135</v>
      </c>
      <c r="C29" s="40">
        <f>B29-B28</f>
        <v>1036.5015436540125</v>
      </c>
    </row>
    <row r="30" spans="1:3">
      <c r="A30" s="39">
        <v>27</v>
      </c>
      <c r="B30" s="40">
        <f>B29*1.002</f>
        <v>520325.84791739268</v>
      </c>
      <c r="C30" s="40">
        <f>B30-B29</f>
        <v>1038.5745467413217</v>
      </c>
    </row>
    <row r="31" spans="1:3">
      <c r="A31" s="39">
        <v>28</v>
      </c>
      <c r="B31" s="40">
        <f>B30*1.002</f>
        <v>521366.49961322744</v>
      </c>
      <c r="C31" s="40">
        <f>B31-B30</f>
        <v>1040.6516958347638</v>
      </c>
    </row>
    <row r="32" spans="1:3">
      <c r="A32" s="39">
        <v>29</v>
      </c>
      <c r="B32" s="40">
        <f>B31*1.002</f>
        <v>522409.23261245387</v>
      </c>
      <c r="C32" s="40">
        <f>B32-B31</f>
        <v>1042.7329992264276</v>
      </c>
    </row>
    <row r="33" spans="1:3">
      <c r="A33" s="39">
        <v>30</v>
      </c>
      <c r="B33" s="40">
        <f>B32*1.002</f>
        <v>523454.0510776788</v>
      </c>
      <c r="C33" s="40">
        <f>B33-B32</f>
        <v>1044.8184652249329</v>
      </c>
    </row>
    <row r="34" spans="1:3">
      <c r="A34" s="39">
        <v>31</v>
      </c>
      <c r="B34" s="40">
        <f>B33*1.002</f>
        <v>524500.95917983411</v>
      </c>
      <c r="C34" s="40">
        <f>B34-B33</f>
        <v>1046.9081021553138</v>
      </c>
    </row>
    <row r="35" spans="1:3">
      <c r="A35" s="39">
        <v>32</v>
      </c>
      <c r="B35" s="40">
        <f>B34*1.002</f>
        <v>525549.96109819377</v>
      </c>
      <c r="C35" s="40">
        <f>B35-B34</f>
        <v>1049.0019183596596</v>
      </c>
    </row>
    <row r="36" spans="1:3">
      <c r="A36" s="39">
        <v>33</v>
      </c>
      <c r="B36" s="40">
        <f>B35*1.002</f>
        <v>526601.06102039013</v>
      </c>
      <c r="C36" s="40">
        <f>B36-B35</f>
        <v>1051.0999221963575</v>
      </c>
    </row>
    <row r="37" spans="1:3">
      <c r="A37" s="39">
        <v>34</v>
      </c>
      <c r="B37" s="40">
        <f>B36*1.002</f>
        <v>527654.26314243092</v>
      </c>
      <c r="C37" s="40">
        <f>B37-B36</f>
        <v>1053.2021220407914</v>
      </c>
    </row>
    <row r="38" spans="1:3">
      <c r="A38" s="39">
        <v>35</v>
      </c>
      <c r="B38" s="40">
        <f>B37*1.002</f>
        <v>528709.5716687158</v>
      </c>
      <c r="C38" s="40">
        <f>B38-B37</f>
        <v>1055.3085262848763</v>
      </c>
    </row>
    <row r="39" spans="1:3">
      <c r="A39" s="39">
        <v>36</v>
      </c>
      <c r="B39" s="40">
        <f>B38*1.002</f>
        <v>529766.99081205321</v>
      </c>
      <c r="C39" s="40">
        <f>B39-B38</f>
        <v>1057.4191433374071</v>
      </c>
    </row>
    <row r="40" spans="1:3">
      <c r="A40" s="39">
        <v>37</v>
      </c>
      <c r="B40" s="40">
        <f>B39*1.002</f>
        <v>530826.52479367726</v>
      </c>
      <c r="C40" s="40">
        <f>B40-B39</f>
        <v>1059.5339816240594</v>
      </c>
    </row>
    <row r="41" spans="1:3">
      <c r="A41" s="39">
        <v>38</v>
      </c>
      <c r="B41" s="40">
        <f>B40*1.002</f>
        <v>531888.17784326465</v>
      </c>
      <c r="C41" s="40">
        <f>B41-B40</f>
        <v>1061.6530495873885</v>
      </c>
    </row>
    <row r="42" spans="1:3">
      <c r="A42" s="39">
        <v>39</v>
      </c>
      <c r="B42" s="40">
        <f>B41*1.002</f>
        <v>532951.95419895113</v>
      </c>
      <c r="C42" s="40">
        <f>B42-B41</f>
        <v>1063.7763556864811</v>
      </c>
    </row>
    <row r="43" spans="1:3">
      <c r="A43" s="39">
        <v>40</v>
      </c>
      <c r="B43" s="40">
        <f>B42*1.002</f>
        <v>534017.85810734902</v>
      </c>
      <c r="C43" s="40">
        <f>B43-B42</f>
        <v>1065.903908397886</v>
      </c>
    </row>
    <row r="44" spans="1:3">
      <c r="A44" s="39">
        <v>41</v>
      </c>
      <c r="B44" s="40">
        <f>B43*1.002</f>
        <v>535085.8938235637</v>
      </c>
      <c r="C44" s="40">
        <f>B44-B43</f>
        <v>1068.0357162146829</v>
      </c>
    </row>
    <row r="45" spans="1:3">
      <c r="A45" s="39">
        <v>42</v>
      </c>
      <c r="B45" s="40">
        <f>B44*1.002</f>
        <v>536156.06561121088</v>
      </c>
      <c r="C45" s="40">
        <f>B45-B44</f>
        <v>1070.1717876471812</v>
      </c>
    </row>
    <row r="46" spans="1:3">
      <c r="A46" s="39">
        <v>43</v>
      </c>
      <c r="B46" s="40">
        <f>B45*1.002</f>
        <v>537228.37774243334</v>
      </c>
      <c r="C46" s="40">
        <f>B46-B45</f>
        <v>1072.3121312224539</v>
      </c>
    </row>
    <row r="47" spans="1:3">
      <c r="A47" s="39">
        <v>44</v>
      </c>
      <c r="B47" s="40">
        <f>B46*1.002</f>
        <v>538302.83449791826</v>
      </c>
      <c r="C47" s="40">
        <f>B47-B46</f>
        <v>1074.45675548492</v>
      </c>
    </row>
    <row r="48" spans="1:3">
      <c r="A48" s="39">
        <v>45</v>
      </c>
      <c r="B48" s="40">
        <f>B47*1.002</f>
        <v>539379.44016691414</v>
      </c>
      <c r="C48" s="40">
        <f>B48-B47</f>
        <v>1076.6056689958787</v>
      </c>
    </row>
    <row r="49" spans="1:3">
      <c r="A49" s="39">
        <v>46</v>
      </c>
      <c r="B49" s="40">
        <f>B48*1.002</f>
        <v>540458.199047248</v>
      </c>
      <c r="C49" s="40">
        <f>B49-B48</f>
        <v>1078.7588803338585</v>
      </c>
    </row>
    <row r="50" spans="1:3">
      <c r="A50" s="39">
        <v>47</v>
      </c>
      <c r="B50" s="40">
        <f>B49*1.002</f>
        <v>541539.1154453425</v>
      </c>
      <c r="C50" s="40">
        <f>B50-B49</f>
        <v>1080.9163980945013</v>
      </c>
    </row>
    <row r="51" spans="1:3">
      <c r="A51" s="39">
        <v>48</v>
      </c>
      <c r="B51" s="40">
        <f>B50*1.002</f>
        <v>542622.19367623318</v>
      </c>
      <c r="C51" s="40">
        <f>B51-B50</f>
        <v>1083.0782308906782</v>
      </c>
    </row>
    <row r="52" spans="1:3">
      <c r="A52" s="39">
        <v>49</v>
      </c>
      <c r="B52" s="40">
        <f>B51*1.002</f>
        <v>543707.43806358567</v>
      </c>
      <c r="C52" s="40">
        <f>B52-B51</f>
        <v>1085.2443873524899</v>
      </c>
    </row>
    <row r="53" spans="1:3">
      <c r="A53" s="39">
        <v>50</v>
      </c>
      <c r="B53" s="40">
        <f>B52*1.002</f>
        <v>544794.85293971281</v>
      </c>
      <c r="C53" s="40">
        <f>B53-B52</f>
        <v>1087.4148761271499</v>
      </c>
    </row>
    <row r="54" spans="1:3">
      <c r="A54" s="39">
        <v>51</v>
      </c>
      <c r="B54" s="40">
        <f>B53*1.002</f>
        <v>545884.44264559227</v>
      </c>
      <c r="C54" s="40">
        <f>B54-B53</f>
        <v>1089.5897058794508</v>
      </c>
    </row>
    <row r="55" spans="1:3">
      <c r="A55" s="39">
        <v>52</v>
      </c>
      <c r="B55" s="40">
        <f>B54*1.002</f>
        <v>546976.21153088345</v>
      </c>
      <c r="C55" s="40">
        <f>B55-B54</f>
        <v>1091.7688852911815</v>
      </c>
    </row>
    <row r="56" spans="1:3">
      <c r="A56" s="39">
        <v>53</v>
      </c>
      <c r="B56" s="40">
        <f>B55*1.002</f>
        <v>548070.16395394516</v>
      </c>
      <c r="C56" s="40">
        <f>B56-B55</f>
        <v>1093.9524230617099</v>
      </c>
    </row>
    <row r="57" spans="1:3">
      <c r="A57" s="39">
        <v>54</v>
      </c>
      <c r="B57" s="40">
        <f>B56*1.002</f>
        <v>549166.30428185302</v>
      </c>
      <c r="C57" s="40">
        <f>B57-B56</f>
        <v>1096.1403279078659</v>
      </c>
    </row>
    <row r="58" spans="1:3">
      <c r="A58" s="39">
        <v>55</v>
      </c>
      <c r="B58" s="40">
        <f>B57*1.002</f>
        <v>550264.63689041673</v>
      </c>
      <c r="C58" s="40">
        <f>B58-B57</f>
        <v>1098.3326085637091</v>
      </c>
    </row>
    <row r="59" spans="1:3">
      <c r="A59" s="39">
        <v>56</v>
      </c>
      <c r="B59" s="40">
        <f>B58*1.002</f>
        <v>551365.16616419761</v>
      </c>
      <c r="C59" s="40">
        <f>B59-B58</f>
        <v>1100.5292737808777</v>
      </c>
    </row>
    <row r="60" spans="1:3">
      <c r="A60" s="39">
        <v>57</v>
      </c>
      <c r="B60" s="40">
        <f>B59*1.002</f>
        <v>552467.89649652597</v>
      </c>
      <c r="C60" s="40">
        <f>B60-B59</f>
        <v>1102.7303323283559</v>
      </c>
    </row>
    <row r="61" spans="1:3">
      <c r="A61" s="39">
        <v>58</v>
      </c>
      <c r="B61" s="40">
        <f>B60*1.002</f>
        <v>553572.83228951902</v>
      </c>
      <c r="C61" s="40">
        <f>B61-B60</f>
        <v>1104.9357929930557</v>
      </c>
    </row>
    <row r="62" spans="1:3">
      <c r="A62" s="39">
        <v>59</v>
      </c>
      <c r="B62" s="40">
        <f>B61*1.002</f>
        <v>554679.97795409802</v>
      </c>
      <c r="C62" s="40">
        <f>B62-B61</f>
        <v>1107.1456645790022</v>
      </c>
    </row>
    <row r="63" spans="1:3">
      <c r="A63" s="39">
        <v>60</v>
      </c>
      <c r="B63" s="40">
        <f>B62*1.002</f>
        <v>555789.33791000617</v>
      </c>
      <c r="C63" s="40">
        <f>B63-B62</f>
        <v>1109.3599559081485</v>
      </c>
    </row>
    <row r="64" spans="1:3">
      <c r="A64" s="39">
        <v>61</v>
      </c>
      <c r="B64" s="40">
        <f>B63*1.002</f>
        <v>556900.9165858262</v>
      </c>
      <c r="C64" s="40">
        <f>B64-B63</f>
        <v>1111.5786758200265</v>
      </c>
    </row>
    <row r="65" spans="1:3">
      <c r="A65" s="39">
        <v>62</v>
      </c>
      <c r="B65" s="40">
        <f>B64*1.002</f>
        <v>558014.71841899783</v>
      </c>
      <c r="C65" s="40">
        <f>B65-B64</f>
        <v>1113.8018331716303</v>
      </c>
    </row>
    <row r="66" spans="1:3">
      <c r="A66" s="39">
        <v>63</v>
      </c>
      <c r="B66" s="40">
        <f>B65*1.002</f>
        <v>559130.74785583583</v>
      </c>
      <c r="C66" s="40">
        <f>B66-B65</f>
        <v>1116.0294368379982</v>
      </c>
    </row>
    <row r="67" spans="1:3">
      <c r="A67" s="39">
        <v>64</v>
      </c>
      <c r="B67" s="40">
        <f>B66*1.002</f>
        <v>560249.00935154746</v>
      </c>
      <c r="C67" s="40">
        <f>B67-B66</f>
        <v>1118.2614957116311</v>
      </c>
    </row>
    <row r="68" spans="1:3">
      <c r="A68" s="39">
        <v>65</v>
      </c>
      <c r="B68" s="40">
        <f>B67*1.002</f>
        <v>561369.50737025053</v>
      </c>
      <c r="C68" s="40">
        <f>B68-B67</f>
        <v>1120.4980187030742</v>
      </c>
    </row>
    <row r="69" spans="1:3">
      <c r="A69" s="39">
        <v>66</v>
      </c>
      <c r="B69" s="40">
        <f>B68*1.002</f>
        <v>562492.24638499098</v>
      </c>
      <c r="C69" s="40">
        <f>B69-B68</f>
        <v>1122.7390147404512</v>
      </c>
    </row>
    <row r="70" spans="1:3">
      <c r="A70" s="39">
        <v>67</v>
      </c>
      <c r="B70" s="40">
        <f>B69*1.002</f>
        <v>563617.23087776091</v>
      </c>
      <c r="C70" s="40">
        <f>B70-B69</f>
        <v>1124.9844927699305</v>
      </c>
    </row>
    <row r="71" spans="1:3">
      <c r="A71" s="39">
        <v>68</v>
      </c>
      <c r="B71" s="40">
        <f>B70*1.002</f>
        <v>564744.46533951641</v>
      </c>
      <c r="C71" s="40">
        <f>B71-B70</f>
        <v>1127.2344617554918</v>
      </c>
    </row>
    <row r="72" spans="1:3">
      <c r="A72" s="39">
        <v>69</v>
      </c>
      <c r="B72" s="40">
        <f>B71*1.002</f>
        <v>565873.95427019545</v>
      </c>
      <c r="C72" s="40">
        <f>B72-B71</f>
        <v>1129.4889306790428</v>
      </c>
    </row>
    <row r="73" spans="1:3">
      <c r="A73" s="39">
        <v>70</v>
      </c>
      <c r="B73" s="40">
        <f>B72*1.002</f>
        <v>567005.70217873587</v>
      </c>
      <c r="C73" s="40">
        <f>B73-B72</f>
        <v>1131.7479085404193</v>
      </c>
    </row>
    <row r="74" spans="1:3">
      <c r="A74" s="39">
        <v>71</v>
      </c>
      <c r="B74" s="40">
        <f>B73*1.002</f>
        <v>568139.71358309337</v>
      </c>
      <c r="C74" s="40">
        <f>B74-B73</f>
        <v>1134.0114043575013</v>
      </c>
    </row>
    <row r="75" spans="1:3">
      <c r="A75" s="39">
        <v>72</v>
      </c>
      <c r="B75" s="40">
        <f>B74*1.002</f>
        <v>569275.99301025958</v>
      </c>
      <c r="C75" s="40">
        <f>B75-B74</f>
        <v>1136.2794271662133</v>
      </c>
    </row>
    <row r="76" spans="1:3">
      <c r="A76" s="39">
        <v>73</v>
      </c>
      <c r="B76" s="40">
        <f>B75*1.002</f>
        <v>570414.54499628011</v>
      </c>
      <c r="C76" s="40">
        <f>B76-B75</f>
        <v>1138.5519860205241</v>
      </c>
    </row>
    <row r="77" spans="1:3">
      <c r="A77" s="39">
        <v>74</v>
      </c>
      <c r="B77" s="40">
        <f>B76*1.002</f>
        <v>571555.37408627267</v>
      </c>
      <c r="C77" s="40">
        <f>B77-B76</f>
        <v>1140.8290899925632</v>
      </c>
    </row>
    <row r="78" spans="1:3">
      <c r="A78" s="39">
        <v>75</v>
      </c>
      <c r="B78" s="40">
        <f>B77*1.002</f>
        <v>572698.48483444517</v>
      </c>
      <c r="C78" s="40">
        <f>B78-B77</f>
        <v>1143.1107481725048</v>
      </c>
    </row>
    <row r="79" spans="1:3">
      <c r="A79" s="39">
        <v>76</v>
      </c>
      <c r="B79" s="40">
        <f>B78*1.002</f>
        <v>573843.88180411409</v>
      </c>
      <c r="C79" s="40">
        <f>B79-B78</f>
        <v>1145.3969696689164</v>
      </c>
    </row>
    <row r="80" spans="1:3">
      <c r="A80" s="39">
        <v>77</v>
      </c>
      <c r="B80" s="40">
        <f>B79*1.002</f>
        <v>574991.56956772227</v>
      </c>
      <c r="C80" s="40">
        <f>B80-B79</f>
        <v>1147.6877636081772</v>
      </c>
    </row>
    <row r="81" spans="1:3">
      <c r="A81" s="39">
        <v>78</v>
      </c>
      <c r="B81" s="40">
        <f>B80*1.002</f>
        <v>576141.55270685768</v>
      </c>
      <c r="C81" s="40">
        <f>B81-B80</f>
        <v>1149.9831391354091</v>
      </c>
    </row>
    <row r="82" spans="1:3">
      <c r="A82" s="39">
        <v>79</v>
      </c>
      <c r="B82" s="40">
        <f>B81*1.002</f>
        <v>577293.83581227134</v>
      </c>
      <c r="C82" s="40">
        <f>B82-B81</f>
        <v>1152.2831054136623</v>
      </c>
    </row>
    <row r="83" spans="1:3">
      <c r="A83" s="39">
        <v>80</v>
      </c>
      <c r="B83" s="40">
        <f>B82*1.002</f>
        <v>578448.42348389584</v>
      </c>
      <c r="C83" s="40">
        <f>B83-B82</f>
        <v>1154.5876716244966</v>
      </c>
    </row>
    <row r="84" spans="1:3">
      <c r="A84" s="39">
        <v>81</v>
      </c>
      <c r="B84" s="40">
        <f>B83*1.002</f>
        <v>579605.32033086359</v>
      </c>
      <c r="C84" s="40">
        <f>B84-B83</f>
        <v>1156.8968469677493</v>
      </c>
    </row>
    <row r="85" spans="1:3">
      <c r="A85" s="39">
        <v>82</v>
      </c>
      <c r="B85" s="40">
        <f>B84*1.002</f>
        <v>580764.53097152535</v>
      </c>
      <c r="C85" s="40">
        <f>B85-B84</f>
        <v>1159.2106406617677</v>
      </c>
    </row>
    <row r="86" spans="1:3">
      <c r="A86" s="39">
        <v>83</v>
      </c>
      <c r="B86" s="40">
        <f>B85*1.002</f>
        <v>581926.06003346841</v>
      </c>
      <c r="C86" s="40">
        <f>B86-B85</f>
        <v>1161.5290619430598</v>
      </c>
    </row>
    <row r="87" spans="1:3">
      <c r="A87" s="39">
        <v>84</v>
      </c>
      <c r="B87" s="40">
        <f>B86*1.002</f>
        <v>583089.91215353541</v>
      </c>
      <c r="C87" s="40">
        <f>B87-B86</f>
        <v>1163.8521200669929</v>
      </c>
    </row>
    <row r="88" spans="1:3">
      <c r="A88" s="39">
        <v>85</v>
      </c>
      <c r="B88" s="40">
        <f>B87*1.002</f>
        <v>584256.0919778425</v>
      </c>
      <c r="C88" s="40">
        <f>B88-B87</f>
        <v>1166.1798243070953</v>
      </c>
    </row>
    <row r="89" spans="1:3">
      <c r="A89" s="39">
        <v>86</v>
      </c>
      <c r="B89" s="40">
        <f>B88*1.002</f>
        <v>585424.60416179814</v>
      </c>
      <c r="C89" s="40">
        <f>B89-B88</f>
        <v>1168.5121839556377</v>
      </c>
    </row>
    <row r="90" spans="1:3">
      <c r="A90" s="39">
        <v>87</v>
      </c>
      <c r="B90" s="40">
        <f>B89*1.002</f>
        <v>586595.45337012177</v>
      </c>
      <c r="C90" s="40">
        <f>B90-B89</f>
        <v>1170.8492083236342</v>
      </c>
    </row>
    <row r="91" spans="1:3">
      <c r="A91" s="39">
        <v>88</v>
      </c>
      <c r="B91" s="40">
        <f>B90*1.002</f>
        <v>587768.64427686203</v>
      </c>
      <c r="C91" s="40">
        <f>B91-B90</f>
        <v>1173.1909067402594</v>
      </c>
    </row>
    <row r="92" spans="1:3">
      <c r="A92" s="39">
        <v>89</v>
      </c>
      <c r="B92" s="40">
        <f>B91*1.002</f>
        <v>588944.18156541581</v>
      </c>
      <c r="C92" s="40">
        <f>B92-B91</f>
        <v>1175.5372885537799</v>
      </c>
    </row>
    <row r="93" spans="1:3">
      <c r="A93" s="39">
        <v>90</v>
      </c>
      <c r="B93" s="40">
        <f>B92*1.002</f>
        <v>590122.06992854667</v>
      </c>
      <c r="C93" s="40">
        <f>B93-B92</f>
        <v>1177.8883631308563</v>
      </c>
    </row>
    <row r="94" spans="1:3">
      <c r="A94" s="39">
        <v>91</v>
      </c>
      <c r="B94" s="40">
        <f>B93*1.002</f>
        <v>591302.31406840379</v>
      </c>
      <c r="C94" s="40">
        <f>B94-B93</f>
        <v>1180.2441398571245</v>
      </c>
    </row>
    <row r="95" spans="1:3">
      <c r="A95" s="39">
        <v>92</v>
      </c>
      <c r="B95" s="40">
        <f>B94*1.002</f>
        <v>592484.91869654064</v>
      </c>
      <c r="C95" s="40">
        <f>B95-B94</f>
        <v>1182.6046281368472</v>
      </c>
    </row>
    <row r="96" spans="1:3">
      <c r="A96" s="39">
        <v>93</v>
      </c>
      <c r="B96" s="40">
        <f>B95*1.002</f>
        <v>593669.88853393367</v>
      </c>
      <c r="C96" s="40">
        <f>B96-B95</f>
        <v>1184.9698373930296</v>
      </c>
    </row>
    <row r="97" spans="1:3">
      <c r="A97" s="39">
        <v>94</v>
      </c>
      <c r="B97" s="40">
        <f>B96*1.002</f>
        <v>594857.22831100156</v>
      </c>
      <c r="C97" s="40">
        <f>B97-B96</f>
        <v>1187.3397770678857</v>
      </c>
    </row>
    <row r="98" spans="1:3">
      <c r="A98" s="39">
        <v>95</v>
      </c>
      <c r="B98" s="40">
        <f>B97*1.002</f>
        <v>596046.94276762358</v>
      </c>
      <c r="C98" s="40">
        <f>B98-B97</f>
        <v>1189.7144566220231</v>
      </c>
    </row>
    <row r="99" spans="1:3">
      <c r="A99" s="39">
        <v>96</v>
      </c>
      <c r="B99" s="40">
        <f>B98*1.002</f>
        <v>597239.03665315884</v>
      </c>
      <c r="C99" s="40">
        <f>B99-B98</f>
        <v>1192.0938855352579</v>
      </c>
    </row>
    <row r="100" spans="1:3">
      <c r="A100" s="39">
        <v>97</v>
      </c>
      <c r="B100" s="40">
        <f>B99*1.002</f>
        <v>598433.5147264651</v>
      </c>
      <c r="C100" s="40">
        <f>B100-B99</f>
        <v>1194.4780733062653</v>
      </c>
    </row>
    <row r="101" spans="1:3">
      <c r="A101" s="39">
        <v>98</v>
      </c>
      <c r="B101" s="40">
        <f>B100*1.002</f>
        <v>599630.38175591803</v>
      </c>
      <c r="C101" s="40">
        <f>B101-B100</f>
        <v>1196.8670294529293</v>
      </c>
    </row>
    <row r="102" spans="1:3">
      <c r="A102" s="39">
        <v>99</v>
      </c>
      <c r="B102" s="40">
        <f>B101*1.002</f>
        <v>600829.64251942991</v>
      </c>
      <c r="C102" s="40">
        <f>B102-B101</f>
        <v>1199.2607635118766</v>
      </c>
    </row>
    <row r="103" spans="1:3">
      <c r="A103" s="39">
        <v>100</v>
      </c>
      <c r="B103" s="40">
        <f>B102*1.002</f>
        <v>602031.30180446873</v>
      </c>
      <c r="C103" s="40">
        <f>B103-B102</f>
        <v>1201.6592850388261</v>
      </c>
    </row>
    <row r="104" spans="1:3">
      <c r="A104" s="39">
        <v>101</v>
      </c>
      <c r="B104" s="40">
        <f>B103*1.002</f>
        <v>603235.36440807767</v>
      </c>
      <c r="C104" s="40">
        <f>B104-B103</f>
        <v>1204.0626036089379</v>
      </c>
    </row>
    <row r="105" spans="1:3">
      <c r="A105" s="39">
        <v>102</v>
      </c>
      <c r="B105" s="40">
        <f>B104*1.002</f>
        <v>604441.83513689379</v>
      </c>
      <c r="C105" s="40">
        <f>B105-B104</f>
        <v>1206.4707288161153</v>
      </c>
    </row>
    <row r="106" spans="1:3">
      <c r="A106" s="39">
        <v>103</v>
      </c>
      <c r="B106" s="40">
        <f>B105*1.002</f>
        <v>605650.71880716761</v>
      </c>
      <c r="C106" s="40">
        <f>B106-B105</f>
        <v>1208.883670273819</v>
      </c>
    </row>
    <row r="107" spans="1:3">
      <c r="A107" s="39">
        <v>104</v>
      </c>
      <c r="B107" s="40">
        <f>B106*1.002</f>
        <v>606862.02024478198</v>
      </c>
      <c r="C107" s="40">
        <f>B107-B106</f>
        <v>1211.3014376143692</v>
      </c>
    </row>
    <row r="108" spans="1:3">
      <c r="A108" s="39">
        <v>105</v>
      </c>
      <c r="B108" s="40">
        <f>B107*1.002</f>
        <v>608075.7442852715</v>
      </c>
      <c r="C108" s="40">
        <f>B108-B107</f>
        <v>1213.7240404895274</v>
      </c>
    </row>
    <row r="109" spans="1:3">
      <c r="A109" s="39">
        <v>106</v>
      </c>
      <c r="B109" s="40">
        <f>B108*1.002</f>
        <v>609291.895773842</v>
      </c>
      <c r="C109" s="40">
        <f>B109-B108</f>
        <v>1216.1514885704964</v>
      </c>
    </row>
    <row r="110" spans="1:3">
      <c r="A110" s="39">
        <v>107</v>
      </c>
      <c r="B110" s="40">
        <f>B109*1.002</f>
        <v>610510.47956538969</v>
      </c>
      <c r="C110" s="40">
        <f>B110-B109</f>
        <v>1218.5837915476877</v>
      </c>
    </row>
    <row r="111" spans="1:3">
      <c r="A111" s="39">
        <v>108</v>
      </c>
      <c r="B111" s="40">
        <f>B110*1.002</f>
        <v>611731.50052452052</v>
      </c>
      <c r="C111" s="40">
        <f>B111-B110</f>
        <v>1221.0209591308376</v>
      </c>
    </row>
    <row r="112" spans="1:3">
      <c r="A112" s="39">
        <v>109</v>
      </c>
      <c r="B112" s="40">
        <f>B111*1.002</f>
        <v>612954.96352556953</v>
      </c>
      <c r="C112" s="40">
        <f>B112-B111</f>
        <v>1223.4630010490073</v>
      </c>
    </row>
    <row r="113" spans="1:3">
      <c r="A113" s="39">
        <v>110</v>
      </c>
      <c r="B113" s="40">
        <f>B112*1.002</f>
        <v>614180.8734526207</v>
      </c>
      <c r="C113" s="40">
        <f>B113-B112</f>
        <v>1225.9099270511651</v>
      </c>
    </row>
    <row r="114" spans="1:3">
      <c r="A114" s="39">
        <v>111</v>
      </c>
      <c r="B114" s="40">
        <f>B113*1.002</f>
        <v>615409.23519952595</v>
      </c>
      <c r="C114" s="40">
        <f>B114-B113</f>
        <v>1228.3617469052551</v>
      </c>
    </row>
    <row r="115" spans="1:3">
      <c r="A115" s="39">
        <v>112</v>
      </c>
      <c r="B115" s="40">
        <f>B114*1.002</f>
        <v>616640.05366992496</v>
      </c>
      <c r="C115" s="40">
        <f>B115-B114</f>
        <v>1230.8184703990119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A549-80B3-4AB6-85F4-D0A77DB7BE52}">
  <dimension ref="A1:F23"/>
  <sheetViews>
    <sheetView workbookViewId="0">
      <selection activeCell="C4" sqref="C4:C23"/>
    </sheetView>
  </sheetViews>
  <sheetFormatPr defaultRowHeight="15"/>
  <cols>
    <col min="1" max="1" width="6.42578125" bestFit="1" customWidth="1"/>
    <col min="2" max="2" width="25.85546875" bestFit="1" customWidth="1"/>
    <col min="3" max="3" width="28.140625" bestFit="1" customWidth="1"/>
    <col min="6" max="6" width="35.28515625" bestFit="1" customWidth="1"/>
  </cols>
  <sheetData>
    <row r="1" spans="1:6" ht="18.75">
      <c r="A1" s="59" t="s">
        <v>88</v>
      </c>
      <c r="B1" s="59"/>
      <c r="C1" s="59"/>
    </row>
    <row r="2" spans="1:6" ht="18.75">
      <c r="A2" s="24" t="s">
        <v>85</v>
      </c>
      <c r="B2" s="24" t="s">
        <v>25</v>
      </c>
      <c r="C2" s="24" t="s">
        <v>86</v>
      </c>
      <c r="F2" s="24" t="s">
        <v>26</v>
      </c>
    </row>
    <row r="3" spans="1:6">
      <c r="A3" s="39">
        <v>0</v>
      </c>
      <c r="B3" s="13">
        <v>230000</v>
      </c>
      <c r="C3" s="30" t="s">
        <v>40</v>
      </c>
      <c r="F3" s="14">
        <v>1.7999999999999999E-2</v>
      </c>
    </row>
    <row r="4" spans="1:6">
      <c r="A4" s="39">
        <v>1</v>
      </c>
      <c r="B4" s="40">
        <f>B3*1.018</f>
        <v>234140</v>
      </c>
      <c r="C4" s="40">
        <f>B4-B3</f>
        <v>4140</v>
      </c>
    </row>
    <row r="5" spans="1:6">
      <c r="A5" s="39">
        <v>2</v>
      </c>
      <c r="B5" s="40">
        <f>B4*1.018</f>
        <v>238354.52</v>
      </c>
      <c r="C5" s="40">
        <f>B5-B4</f>
        <v>4214.5199999999895</v>
      </c>
    </row>
    <row r="6" spans="1:6">
      <c r="A6" s="39">
        <v>3</v>
      </c>
      <c r="B6" s="40">
        <f t="shared" ref="B6:B23" si="0">B5*1.018</f>
        <v>242644.90135999999</v>
      </c>
      <c r="C6" s="40">
        <f t="shared" ref="C6:C23" si="1">B6-B5</f>
        <v>4290.3813599999994</v>
      </c>
    </row>
    <row r="7" spans="1:6">
      <c r="A7" s="39">
        <v>4</v>
      </c>
      <c r="B7" s="40">
        <f t="shared" si="0"/>
        <v>247012.50958447999</v>
      </c>
      <c r="C7" s="40">
        <f t="shared" si="1"/>
        <v>4367.6082244800054</v>
      </c>
    </row>
    <row r="8" spans="1:6">
      <c r="A8" s="39">
        <v>5</v>
      </c>
      <c r="B8" s="40">
        <f t="shared" si="0"/>
        <v>251458.73475700064</v>
      </c>
      <c r="C8" s="40">
        <f t="shared" si="1"/>
        <v>4446.2251725206443</v>
      </c>
    </row>
    <row r="9" spans="1:6">
      <c r="A9" s="39">
        <v>6</v>
      </c>
      <c r="B9" s="40">
        <f t="shared" si="0"/>
        <v>255984.99198262664</v>
      </c>
      <c r="C9" s="40">
        <f t="shared" si="1"/>
        <v>4526.2572256260028</v>
      </c>
    </row>
    <row r="10" spans="1:6">
      <c r="A10" s="39">
        <v>7</v>
      </c>
      <c r="B10" s="40">
        <f t="shared" si="0"/>
        <v>260592.72183831391</v>
      </c>
      <c r="C10" s="40">
        <f t="shared" si="1"/>
        <v>4607.7298556872702</v>
      </c>
    </row>
    <row r="11" spans="1:6">
      <c r="A11" s="39">
        <v>8</v>
      </c>
      <c r="B11" s="40">
        <f t="shared" si="0"/>
        <v>265283.39083140355</v>
      </c>
      <c r="C11" s="40">
        <f t="shared" si="1"/>
        <v>4690.6689930896391</v>
      </c>
    </row>
    <row r="12" spans="1:6">
      <c r="A12" s="39">
        <v>9</v>
      </c>
      <c r="B12" s="40">
        <f t="shared" si="0"/>
        <v>270058.4918663688</v>
      </c>
      <c r="C12" s="40">
        <f t="shared" si="1"/>
        <v>4775.1010349652497</v>
      </c>
    </row>
    <row r="13" spans="1:6">
      <c r="A13" s="39">
        <v>10</v>
      </c>
      <c r="B13" s="40">
        <f t="shared" si="0"/>
        <v>274919.54471996345</v>
      </c>
      <c r="C13" s="40">
        <f t="shared" si="1"/>
        <v>4861.0528535946505</v>
      </c>
    </row>
    <row r="14" spans="1:6">
      <c r="A14" s="39">
        <v>11</v>
      </c>
      <c r="B14" s="40">
        <f t="shared" si="0"/>
        <v>279868.09652492282</v>
      </c>
      <c r="C14" s="40">
        <f t="shared" si="1"/>
        <v>4948.5518049593666</v>
      </c>
    </row>
    <row r="15" spans="1:6">
      <c r="A15" s="39">
        <v>12</v>
      </c>
      <c r="B15" s="40">
        <f t="shared" si="0"/>
        <v>284905.72226237145</v>
      </c>
      <c r="C15" s="40">
        <f t="shared" si="1"/>
        <v>5037.6257374486304</v>
      </c>
    </row>
    <row r="16" spans="1:6">
      <c r="A16" s="39">
        <v>13</v>
      </c>
      <c r="B16" s="40">
        <f t="shared" si="0"/>
        <v>290034.02526309411</v>
      </c>
      <c r="C16" s="40">
        <f t="shared" si="1"/>
        <v>5128.3030007226625</v>
      </c>
    </row>
    <row r="17" spans="1:3">
      <c r="A17" s="39">
        <v>14</v>
      </c>
      <c r="B17" s="40">
        <f t="shared" si="0"/>
        <v>295254.63771782978</v>
      </c>
      <c r="C17" s="40">
        <f t="shared" si="1"/>
        <v>5220.612454735674</v>
      </c>
    </row>
    <row r="18" spans="1:3">
      <c r="A18" s="39">
        <v>15</v>
      </c>
      <c r="B18" s="40">
        <f t="shared" si="0"/>
        <v>300569.2211967507</v>
      </c>
      <c r="C18" s="40">
        <f t="shared" si="1"/>
        <v>5314.5834789209184</v>
      </c>
    </row>
    <row r="19" spans="1:3">
      <c r="A19" s="39">
        <v>16</v>
      </c>
      <c r="B19" s="40">
        <f t="shared" si="0"/>
        <v>305979.46717829222</v>
      </c>
      <c r="C19" s="40">
        <f t="shared" si="1"/>
        <v>5410.2459815415205</v>
      </c>
    </row>
    <row r="20" spans="1:3">
      <c r="A20" s="39">
        <v>17</v>
      </c>
      <c r="B20" s="40">
        <f t="shared" si="0"/>
        <v>311487.09758750151</v>
      </c>
      <c r="C20" s="40">
        <f t="shared" si="1"/>
        <v>5507.6304092092905</v>
      </c>
    </row>
    <row r="21" spans="1:3">
      <c r="A21" s="39">
        <v>18</v>
      </c>
      <c r="B21" s="40">
        <f t="shared" si="0"/>
        <v>317093.86534407653</v>
      </c>
      <c r="C21" s="40">
        <f t="shared" si="1"/>
        <v>5606.76775657502</v>
      </c>
    </row>
    <row r="22" spans="1:3">
      <c r="A22" s="39">
        <v>19</v>
      </c>
      <c r="B22" s="40">
        <f t="shared" si="0"/>
        <v>322801.55492026993</v>
      </c>
      <c r="C22" s="40">
        <f t="shared" si="1"/>
        <v>5707.6895761933993</v>
      </c>
    </row>
    <row r="23" spans="1:3">
      <c r="A23" s="39">
        <v>20</v>
      </c>
      <c r="B23" s="40">
        <f t="shared" si="0"/>
        <v>328611.98290883482</v>
      </c>
      <c r="C23" s="40">
        <f t="shared" si="1"/>
        <v>5810.4279885648866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F067-6B88-44B3-A2D1-C1764A2A116E}">
  <dimension ref="A1:F23"/>
  <sheetViews>
    <sheetView workbookViewId="0">
      <selection activeCell="F19" sqref="F19"/>
    </sheetView>
  </sheetViews>
  <sheetFormatPr defaultRowHeight="15"/>
  <cols>
    <col min="1" max="1" width="12.28515625" customWidth="1"/>
    <col min="2" max="2" width="25.85546875" bestFit="1" customWidth="1"/>
    <col min="3" max="3" width="28.140625" bestFit="1" customWidth="1"/>
    <col min="6" max="6" width="35.28515625" bestFit="1" customWidth="1"/>
  </cols>
  <sheetData>
    <row r="1" spans="1:6" ht="18.75">
      <c r="A1" s="59" t="s">
        <v>89</v>
      </c>
      <c r="B1" s="59"/>
      <c r="C1" s="59"/>
    </row>
    <row r="2" spans="1:6" ht="18.75">
      <c r="A2" s="25" t="s">
        <v>85</v>
      </c>
      <c r="B2" s="25" t="s">
        <v>25</v>
      </c>
      <c r="C2" s="25" t="s">
        <v>86</v>
      </c>
      <c r="F2" s="24" t="s">
        <v>26</v>
      </c>
    </row>
    <row r="3" spans="1:6">
      <c r="A3" s="39">
        <v>0</v>
      </c>
      <c r="B3" s="13">
        <v>249000</v>
      </c>
      <c r="C3" s="30" t="s">
        <v>40</v>
      </c>
      <c r="F3" s="14">
        <v>2.7E-2</v>
      </c>
    </row>
    <row r="4" spans="1:6">
      <c r="A4" s="39">
        <v>1</v>
      </c>
      <c r="B4" s="40">
        <f>B3*1.027</f>
        <v>255722.99999999997</v>
      </c>
      <c r="C4" s="40">
        <f>B4-B3</f>
        <v>6722.9999999999709</v>
      </c>
    </row>
    <row r="5" spans="1:6">
      <c r="A5" s="39">
        <v>2</v>
      </c>
      <c r="B5" s="40">
        <f>B4*1.027</f>
        <v>262627.52099999995</v>
      </c>
      <c r="C5" s="40">
        <f>B5-B4</f>
        <v>6904.5209999999788</v>
      </c>
    </row>
    <row r="6" spans="1:6">
      <c r="A6" s="39">
        <v>3</v>
      </c>
      <c r="B6" s="40">
        <f t="shared" ref="B6:B23" si="0">B5*1.027</f>
        <v>269718.46406699991</v>
      </c>
      <c r="C6" s="40">
        <f t="shared" ref="C6:C23" si="1">B6-B5</f>
        <v>7090.9430669999565</v>
      </c>
    </row>
    <row r="7" spans="1:6">
      <c r="A7" s="39">
        <v>4</v>
      </c>
      <c r="B7" s="40">
        <f t="shared" si="0"/>
        <v>277000.86259680887</v>
      </c>
      <c r="C7" s="40">
        <f t="shared" si="1"/>
        <v>7282.3985298089683</v>
      </c>
    </row>
    <row r="8" spans="1:6">
      <c r="A8" s="39">
        <v>5</v>
      </c>
      <c r="B8" s="40">
        <f t="shared" si="0"/>
        <v>284479.88588692271</v>
      </c>
      <c r="C8" s="40">
        <f t="shared" si="1"/>
        <v>7479.023290113837</v>
      </c>
    </row>
    <row r="9" spans="1:6">
      <c r="A9" s="39">
        <v>6</v>
      </c>
      <c r="B9" s="40">
        <f t="shared" si="0"/>
        <v>292160.84280586959</v>
      </c>
      <c r="C9" s="40">
        <f t="shared" si="1"/>
        <v>7680.9569189468748</v>
      </c>
    </row>
    <row r="10" spans="1:6">
      <c r="A10" s="39">
        <v>7</v>
      </c>
      <c r="B10" s="40">
        <f t="shared" si="0"/>
        <v>300049.18556162802</v>
      </c>
      <c r="C10" s="40">
        <f t="shared" si="1"/>
        <v>7888.3427557584364</v>
      </c>
    </row>
    <row r="11" spans="1:6">
      <c r="A11" s="39">
        <v>8</v>
      </c>
      <c r="B11" s="40">
        <f t="shared" si="0"/>
        <v>308150.51357179193</v>
      </c>
      <c r="C11" s="40">
        <f t="shared" si="1"/>
        <v>8101.3280101639102</v>
      </c>
    </row>
    <row r="12" spans="1:6">
      <c r="A12" s="39">
        <v>9</v>
      </c>
      <c r="B12" s="40">
        <f t="shared" si="0"/>
        <v>316470.57743823028</v>
      </c>
      <c r="C12" s="40">
        <f t="shared" si="1"/>
        <v>8320.0638664383441</v>
      </c>
    </row>
    <row r="13" spans="1:6">
      <c r="A13" s="39">
        <v>10</v>
      </c>
      <c r="B13" s="40">
        <f t="shared" si="0"/>
        <v>325015.28302906244</v>
      </c>
      <c r="C13" s="40">
        <f t="shared" si="1"/>
        <v>8544.7055908321636</v>
      </c>
    </row>
    <row r="14" spans="1:6">
      <c r="A14" s="39">
        <v>11</v>
      </c>
      <c r="B14" s="40">
        <f t="shared" si="0"/>
        <v>333790.69567084708</v>
      </c>
      <c r="C14" s="40">
        <f t="shared" si="1"/>
        <v>8775.4126417846419</v>
      </c>
    </row>
    <row r="15" spans="1:6">
      <c r="A15" s="39">
        <v>12</v>
      </c>
      <c r="B15" s="40">
        <f t="shared" si="0"/>
        <v>342803.04445395991</v>
      </c>
      <c r="C15" s="40">
        <f t="shared" si="1"/>
        <v>9012.3487831128296</v>
      </c>
    </row>
    <row r="16" spans="1:6">
      <c r="A16" s="39">
        <v>13</v>
      </c>
      <c r="B16" s="40">
        <f t="shared" si="0"/>
        <v>352058.72665421682</v>
      </c>
      <c r="C16" s="40">
        <f t="shared" si="1"/>
        <v>9255.6822002569097</v>
      </c>
    </row>
    <row r="17" spans="1:3">
      <c r="A17" s="39">
        <v>14</v>
      </c>
      <c r="B17" s="40">
        <f t="shared" si="0"/>
        <v>361564.31227388064</v>
      </c>
      <c r="C17" s="40">
        <f t="shared" si="1"/>
        <v>9505.5856196638197</v>
      </c>
    </row>
    <row r="18" spans="1:3">
      <c r="A18" s="39">
        <v>15</v>
      </c>
      <c r="B18" s="40">
        <f t="shared" si="0"/>
        <v>371326.5487052754</v>
      </c>
      <c r="C18" s="40">
        <f t="shared" si="1"/>
        <v>9762.2364313947619</v>
      </c>
    </row>
    <row r="19" spans="1:3">
      <c r="A19" s="39">
        <v>16</v>
      </c>
      <c r="B19" s="40">
        <f t="shared" si="0"/>
        <v>381352.36552031781</v>
      </c>
      <c r="C19" s="40">
        <f t="shared" si="1"/>
        <v>10025.816815042403</v>
      </c>
    </row>
    <row r="20" spans="1:3">
      <c r="A20" s="39">
        <v>17</v>
      </c>
      <c r="B20" s="40">
        <f t="shared" si="0"/>
        <v>391648.87938936637</v>
      </c>
      <c r="C20" s="40">
        <f t="shared" si="1"/>
        <v>10296.513869048562</v>
      </c>
    </row>
    <row r="21" spans="1:3">
      <c r="A21" s="39">
        <v>18</v>
      </c>
      <c r="B21" s="40">
        <f t="shared" si="0"/>
        <v>402223.39913287922</v>
      </c>
      <c r="C21" s="40">
        <f t="shared" si="1"/>
        <v>10574.51974351285</v>
      </c>
    </row>
    <row r="22" spans="1:3">
      <c r="A22" s="39">
        <v>19</v>
      </c>
      <c r="B22" s="40">
        <f t="shared" si="0"/>
        <v>413083.43090946693</v>
      </c>
      <c r="C22" s="40">
        <f t="shared" si="1"/>
        <v>10860.031776587712</v>
      </c>
    </row>
    <row r="23" spans="1:3">
      <c r="A23" s="39">
        <v>20</v>
      </c>
      <c r="B23" s="40">
        <f t="shared" si="0"/>
        <v>424236.6835440225</v>
      </c>
      <c r="C23" s="40">
        <f t="shared" si="1"/>
        <v>11153.252634555567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39690-57B5-44E2-A9C9-A590B2E3559D}">
  <dimension ref="A1:F23"/>
  <sheetViews>
    <sheetView workbookViewId="0">
      <selection activeCell="F2" sqref="F2:F3"/>
    </sheetView>
  </sheetViews>
  <sheetFormatPr defaultRowHeight="15"/>
  <cols>
    <col min="1" max="1" width="6.42578125" bestFit="1" customWidth="1"/>
    <col min="2" max="2" width="25.85546875" bestFit="1" customWidth="1"/>
    <col min="3" max="3" width="28.140625" bestFit="1" customWidth="1"/>
    <col min="6" max="6" width="35.28515625" bestFit="1" customWidth="1"/>
  </cols>
  <sheetData>
    <row r="1" spans="1:6" ht="18.75">
      <c r="A1" s="59" t="s">
        <v>90</v>
      </c>
      <c r="B1" s="59"/>
      <c r="C1" s="59"/>
    </row>
    <row r="2" spans="1:6" ht="18.75">
      <c r="A2" s="25" t="s">
        <v>85</v>
      </c>
      <c r="B2" s="25" t="s">
        <v>25</v>
      </c>
      <c r="C2" s="25" t="s">
        <v>86</v>
      </c>
      <c r="F2" s="24" t="s">
        <v>26</v>
      </c>
    </row>
    <row r="3" spans="1:6">
      <c r="A3" s="39">
        <v>0</v>
      </c>
      <c r="B3" s="13">
        <v>182000</v>
      </c>
      <c r="C3" s="30" t="s">
        <v>40</v>
      </c>
      <c r="F3" s="14">
        <v>3.6999999999999998E-2</v>
      </c>
    </row>
    <row r="4" spans="1:6">
      <c r="A4" s="39">
        <v>1</v>
      </c>
      <c r="B4" s="40">
        <f>B3*1.037</f>
        <v>188734</v>
      </c>
      <c r="C4" s="40">
        <f>B4-B3</f>
        <v>6734</v>
      </c>
    </row>
    <row r="5" spans="1:6">
      <c r="A5" s="39">
        <v>2</v>
      </c>
      <c r="B5" s="40">
        <f>B4*1.037</f>
        <v>195717.158</v>
      </c>
      <c r="C5" s="40">
        <f>B5-B4</f>
        <v>6983.1579999999958</v>
      </c>
    </row>
    <row r="6" spans="1:6">
      <c r="A6" s="39">
        <v>3</v>
      </c>
      <c r="B6" s="40">
        <f t="shared" ref="B6:B23" si="0">B5*1.037</f>
        <v>202958.69284599999</v>
      </c>
      <c r="C6" s="40">
        <f t="shared" ref="C6:C23" si="1">B6-B5</f>
        <v>7241.534845999995</v>
      </c>
    </row>
    <row r="7" spans="1:6">
      <c r="A7" s="39">
        <v>4</v>
      </c>
      <c r="B7" s="40">
        <f t="shared" si="0"/>
        <v>210468.16448130197</v>
      </c>
      <c r="C7" s="40">
        <f t="shared" si="1"/>
        <v>7509.4716353019758</v>
      </c>
    </row>
    <row r="8" spans="1:6">
      <c r="A8" s="39">
        <v>5</v>
      </c>
      <c r="B8" s="40">
        <f t="shared" si="0"/>
        <v>218255.48656711011</v>
      </c>
      <c r="C8" s="40">
        <f t="shared" si="1"/>
        <v>7787.3220858081477</v>
      </c>
    </row>
    <row r="9" spans="1:6">
      <c r="A9" s="39">
        <v>6</v>
      </c>
      <c r="B9" s="40">
        <f t="shared" si="0"/>
        <v>226330.93957009318</v>
      </c>
      <c r="C9" s="40">
        <f t="shared" si="1"/>
        <v>8075.4530029830639</v>
      </c>
    </row>
    <row r="10" spans="1:6">
      <c r="A10" s="39">
        <v>7</v>
      </c>
      <c r="B10" s="40">
        <f t="shared" si="0"/>
        <v>234705.1843341866</v>
      </c>
      <c r="C10" s="40">
        <f t="shared" si="1"/>
        <v>8374.2447640934261</v>
      </c>
    </row>
    <row r="11" spans="1:6">
      <c r="A11" s="39">
        <v>8</v>
      </c>
      <c r="B11" s="40">
        <f t="shared" si="0"/>
        <v>243389.27615455148</v>
      </c>
      <c r="C11" s="40">
        <f t="shared" si="1"/>
        <v>8684.0918203648762</v>
      </c>
    </row>
    <row r="12" spans="1:6">
      <c r="A12" s="39">
        <v>9</v>
      </c>
      <c r="B12" s="40">
        <f t="shared" si="0"/>
        <v>252394.67937226986</v>
      </c>
      <c r="C12" s="40">
        <f t="shared" si="1"/>
        <v>9005.4032177183835</v>
      </c>
    </row>
    <row r="13" spans="1:6">
      <c r="A13" s="39">
        <v>10</v>
      </c>
      <c r="B13" s="40">
        <f t="shared" si="0"/>
        <v>261733.28250904384</v>
      </c>
      <c r="C13" s="40">
        <f t="shared" si="1"/>
        <v>9338.6031367739779</v>
      </c>
    </row>
    <row r="14" spans="1:6">
      <c r="A14" s="39">
        <v>11</v>
      </c>
      <c r="B14" s="40">
        <f t="shared" si="0"/>
        <v>271417.41396187845</v>
      </c>
      <c r="C14" s="40">
        <f t="shared" si="1"/>
        <v>9684.131452834612</v>
      </c>
    </row>
    <row r="15" spans="1:6">
      <c r="A15" s="39">
        <v>12</v>
      </c>
      <c r="B15" s="40">
        <f t="shared" si="0"/>
        <v>281459.85827846796</v>
      </c>
      <c r="C15" s="40">
        <f t="shared" si="1"/>
        <v>10042.444316589506</v>
      </c>
    </row>
    <row r="16" spans="1:6">
      <c r="A16" s="39">
        <v>13</v>
      </c>
      <c r="B16" s="40">
        <f t="shared" si="0"/>
        <v>291873.87303477124</v>
      </c>
      <c r="C16" s="40">
        <f t="shared" si="1"/>
        <v>10414.014756303281</v>
      </c>
    </row>
    <row r="17" spans="1:3">
      <c r="A17" s="39">
        <v>14</v>
      </c>
      <c r="B17" s="40">
        <f t="shared" si="0"/>
        <v>302673.20633705775</v>
      </c>
      <c r="C17" s="40">
        <f t="shared" si="1"/>
        <v>10799.333302286512</v>
      </c>
    </row>
    <row r="18" spans="1:3">
      <c r="A18" s="39">
        <v>15</v>
      </c>
      <c r="B18" s="40">
        <f t="shared" si="0"/>
        <v>313872.11497152888</v>
      </c>
      <c r="C18" s="40">
        <f t="shared" si="1"/>
        <v>11198.908634471125</v>
      </c>
    </row>
    <row r="19" spans="1:3">
      <c r="A19" s="39">
        <v>16</v>
      </c>
      <c r="B19" s="40">
        <f t="shared" si="0"/>
        <v>325485.38322547544</v>
      </c>
      <c r="C19" s="40">
        <f t="shared" si="1"/>
        <v>11613.26825394656</v>
      </c>
    </row>
    <row r="20" spans="1:3">
      <c r="A20" s="39">
        <v>17</v>
      </c>
      <c r="B20" s="40">
        <f t="shared" si="0"/>
        <v>337528.34240481799</v>
      </c>
      <c r="C20" s="40">
        <f t="shared" si="1"/>
        <v>12042.95917934255</v>
      </c>
    </row>
    <row r="21" spans="1:3">
      <c r="A21" s="39">
        <v>18</v>
      </c>
      <c r="B21" s="40">
        <f t="shared" si="0"/>
        <v>350016.8910737962</v>
      </c>
      <c r="C21" s="40">
        <f t="shared" si="1"/>
        <v>12488.548668978212</v>
      </c>
    </row>
    <row r="22" spans="1:3">
      <c r="A22" s="39">
        <v>19</v>
      </c>
      <c r="B22" s="40">
        <f t="shared" si="0"/>
        <v>362967.51604352664</v>
      </c>
      <c r="C22" s="40">
        <f t="shared" si="1"/>
        <v>12950.624969730445</v>
      </c>
    </row>
    <row r="23" spans="1:3">
      <c r="A23" s="39">
        <v>20</v>
      </c>
      <c r="B23" s="40">
        <f t="shared" si="0"/>
        <v>376397.31413713709</v>
      </c>
      <c r="C23" s="40">
        <f t="shared" si="1"/>
        <v>13429.798093610443</v>
      </c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80B4-9ED9-4D54-8D47-4F1BA008019E}">
  <dimension ref="A1:F23"/>
  <sheetViews>
    <sheetView workbookViewId="0">
      <selection activeCell="F2" sqref="F2:F3"/>
    </sheetView>
  </sheetViews>
  <sheetFormatPr defaultRowHeight="15"/>
  <cols>
    <col min="1" max="1" width="6.42578125" bestFit="1" customWidth="1"/>
    <col min="2" max="2" width="25.85546875" bestFit="1" customWidth="1"/>
    <col min="3" max="3" width="28.140625" bestFit="1" customWidth="1"/>
    <col min="6" max="6" width="35.28515625" bestFit="1" customWidth="1"/>
  </cols>
  <sheetData>
    <row r="1" spans="1:6" ht="18.75">
      <c r="A1" s="59" t="s">
        <v>91</v>
      </c>
      <c r="B1" s="59"/>
      <c r="C1" s="59"/>
    </row>
    <row r="2" spans="1:6" ht="18.75">
      <c r="A2" s="24" t="s">
        <v>85</v>
      </c>
      <c r="B2" s="25" t="s">
        <v>25</v>
      </c>
      <c r="C2" s="25" t="s">
        <v>86</v>
      </c>
      <c r="F2" s="24" t="s">
        <v>26</v>
      </c>
    </row>
    <row r="3" spans="1:6">
      <c r="A3" s="26">
        <v>0</v>
      </c>
      <c r="B3" s="13">
        <v>240000</v>
      </c>
      <c r="C3" s="30" t="s">
        <v>40</v>
      </c>
      <c r="F3" s="14">
        <v>1.7999999999999999E-2</v>
      </c>
    </row>
    <row r="4" spans="1:6">
      <c r="A4" s="26">
        <v>1</v>
      </c>
      <c r="B4" s="13">
        <f>B3*1.018</f>
        <v>244320</v>
      </c>
      <c r="C4" s="13">
        <f>B4-B3</f>
        <v>4320</v>
      </c>
    </row>
    <row r="5" spans="1:6">
      <c r="A5" s="26">
        <v>2</v>
      </c>
      <c r="B5" s="13">
        <f>B4*1.018</f>
        <v>248717.76</v>
      </c>
      <c r="C5" s="13">
        <f>B5-B4</f>
        <v>4397.7600000000093</v>
      </c>
    </row>
    <row r="6" spans="1:6">
      <c r="A6" s="26">
        <v>3</v>
      </c>
      <c r="B6" s="13">
        <f t="shared" ref="B6:B23" si="0">B5*1.018</f>
        <v>253194.67968</v>
      </c>
      <c r="C6" s="13">
        <f t="shared" ref="C6:C23" si="1">B6-B5</f>
        <v>4476.9196799999918</v>
      </c>
    </row>
    <row r="7" spans="1:6">
      <c r="A7" s="26">
        <v>4</v>
      </c>
      <c r="B7" s="13">
        <f t="shared" si="0"/>
        <v>257752.18391424001</v>
      </c>
      <c r="C7" s="13">
        <f t="shared" si="1"/>
        <v>4557.504234240012</v>
      </c>
    </row>
    <row r="8" spans="1:6">
      <c r="A8" s="26">
        <v>5</v>
      </c>
      <c r="B8" s="13">
        <f t="shared" si="0"/>
        <v>262391.72322469635</v>
      </c>
      <c r="C8" s="13">
        <f t="shared" si="1"/>
        <v>4639.5393104563409</v>
      </c>
    </row>
    <row r="9" spans="1:6">
      <c r="A9" s="26">
        <v>6</v>
      </c>
      <c r="B9" s="13">
        <f t="shared" si="0"/>
        <v>267114.77424274088</v>
      </c>
      <c r="C9" s="13">
        <f t="shared" si="1"/>
        <v>4723.0510180445272</v>
      </c>
    </row>
    <row r="10" spans="1:6">
      <c r="A10" s="26">
        <v>7</v>
      </c>
      <c r="B10" s="13">
        <f t="shared" si="0"/>
        <v>271922.84017911024</v>
      </c>
      <c r="C10" s="13">
        <f t="shared" si="1"/>
        <v>4808.0659363693558</v>
      </c>
    </row>
    <row r="11" spans="1:6">
      <c r="A11" s="26">
        <v>8</v>
      </c>
      <c r="B11" s="13">
        <f t="shared" si="0"/>
        <v>276817.4513023342</v>
      </c>
      <c r="C11" s="13">
        <f t="shared" si="1"/>
        <v>4894.6111232239637</v>
      </c>
    </row>
    <row r="12" spans="1:6">
      <c r="A12" s="26">
        <v>9</v>
      </c>
      <c r="B12" s="13">
        <f t="shared" si="0"/>
        <v>281800.16542577621</v>
      </c>
      <c r="C12" s="13">
        <f t="shared" si="1"/>
        <v>4982.7141234420124</v>
      </c>
    </row>
    <row r="13" spans="1:6">
      <c r="A13" s="26">
        <v>10</v>
      </c>
      <c r="B13" s="13">
        <f t="shared" si="0"/>
        <v>286872.56840344018</v>
      </c>
      <c r="C13" s="13">
        <f t="shared" si="1"/>
        <v>5072.4029776639654</v>
      </c>
    </row>
    <row r="14" spans="1:6">
      <c r="A14" s="26">
        <v>11</v>
      </c>
      <c r="B14" s="13">
        <f t="shared" si="0"/>
        <v>292036.27463470213</v>
      </c>
      <c r="C14" s="13">
        <f t="shared" si="1"/>
        <v>5163.7062312619528</v>
      </c>
    </row>
    <row r="15" spans="1:6">
      <c r="A15" s="26">
        <v>12</v>
      </c>
      <c r="B15" s="13">
        <f t="shared" si="0"/>
        <v>297292.92757812678</v>
      </c>
      <c r="C15" s="13">
        <f t="shared" si="1"/>
        <v>5256.6529434246477</v>
      </c>
    </row>
    <row r="16" spans="1:6">
      <c r="A16" s="26">
        <v>13</v>
      </c>
      <c r="B16" s="13">
        <f t="shared" si="0"/>
        <v>302644.20027453307</v>
      </c>
      <c r="C16" s="13">
        <f t="shared" si="1"/>
        <v>5351.2726964062895</v>
      </c>
    </row>
    <row r="17" spans="1:3">
      <c r="A17" s="26">
        <v>14</v>
      </c>
      <c r="B17" s="13">
        <f t="shared" si="0"/>
        <v>308091.79587947467</v>
      </c>
      <c r="C17" s="13">
        <f t="shared" si="1"/>
        <v>5447.5956049415981</v>
      </c>
    </row>
    <row r="18" spans="1:3">
      <c r="A18" s="26">
        <v>15</v>
      </c>
      <c r="B18" s="13">
        <f t="shared" si="0"/>
        <v>313637.44820530521</v>
      </c>
      <c r="C18" s="13">
        <f t="shared" si="1"/>
        <v>5545.6523258305388</v>
      </c>
    </row>
    <row r="19" spans="1:3">
      <c r="A19" s="26">
        <v>16</v>
      </c>
      <c r="B19" s="13">
        <f t="shared" si="0"/>
        <v>319282.9222730007</v>
      </c>
      <c r="C19" s="13">
        <f t="shared" si="1"/>
        <v>5645.4740676954971</v>
      </c>
    </row>
    <row r="20" spans="1:3">
      <c r="A20" s="26">
        <v>17</v>
      </c>
      <c r="B20" s="13">
        <f t="shared" si="0"/>
        <v>325030.01487391471</v>
      </c>
      <c r="C20" s="13">
        <f t="shared" si="1"/>
        <v>5747.0926009140094</v>
      </c>
    </row>
    <row r="21" spans="1:3">
      <c r="A21" s="26">
        <v>18</v>
      </c>
      <c r="B21" s="13">
        <f t="shared" si="0"/>
        <v>330880.55514164519</v>
      </c>
      <c r="C21" s="13">
        <f t="shared" si="1"/>
        <v>5850.540267730481</v>
      </c>
    </row>
    <row r="22" spans="1:3">
      <c r="A22" s="26">
        <v>19</v>
      </c>
      <c r="B22" s="13">
        <f t="shared" si="0"/>
        <v>336836.40513419482</v>
      </c>
      <c r="C22" s="13">
        <f t="shared" si="1"/>
        <v>5955.849992549629</v>
      </c>
    </row>
    <row r="23" spans="1:3">
      <c r="A23" s="26">
        <v>20</v>
      </c>
      <c r="B23" s="13">
        <f t="shared" si="0"/>
        <v>342899.46042661031</v>
      </c>
      <c r="C23" s="13">
        <f t="shared" si="1"/>
        <v>6063.0552924154908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Boon Brokers</dc:creator>
  <cp:keywords/>
  <dc:description/>
  <cp:lastModifiedBy/>
  <cp:revision/>
  <dcterms:created xsi:type="dcterms:W3CDTF">2025-10-09T15:09:35Z</dcterms:created>
  <dcterms:modified xsi:type="dcterms:W3CDTF">2025-10-23T10:29:37Z</dcterms:modified>
  <cp:category/>
  <cp:contentStatus/>
</cp:coreProperties>
</file>